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715" yWindow="90" windowWidth="14805" windowHeight="11760"/>
  </bookViews>
  <sheets>
    <sheet name="Sheet1" sheetId="1" r:id="rId1"/>
  </sheets>
  <definedNames>
    <definedName name="_xlnm.Print_Area" localSheetId="0">Sheet1!$A$1:$F$202</definedName>
  </definedNames>
  <calcPr calcId="145621"/>
</workbook>
</file>

<file path=xl/calcChain.xml><?xml version="1.0" encoding="utf-8"?>
<calcChain xmlns="http://schemas.openxmlformats.org/spreadsheetml/2006/main">
  <c r="F78" i="1" l="1"/>
  <c r="F144" i="1" l="1"/>
  <c r="F175" i="1"/>
  <c r="F176" i="1"/>
  <c r="F129" i="1"/>
  <c r="F130" i="1"/>
  <c r="F131" i="1"/>
  <c r="F132" i="1"/>
  <c r="F133" i="1"/>
  <c r="F135" i="1"/>
  <c r="F137" i="1"/>
  <c r="F139" i="1"/>
  <c r="F140" i="1"/>
  <c r="F142" i="1"/>
  <c r="F124" i="1"/>
  <c r="F143" i="1"/>
  <c r="D138" i="1" l="1"/>
  <c r="F138" i="1" s="1"/>
  <c r="D136" i="1"/>
  <c r="F136" i="1" s="1"/>
  <c r="F141" i="1"/>
  <c r="D106" i="1" l="1"/>
  <c r="F106" i="1" s="1"/>
  <c r="F119" i="1"/>
  <c r="F185" i="1" l="1"/>
  <c r="F186" i="1"/>
  <c r="F187" i="1"/>
  <c r="F191" i="1"/>
  <c r="F192" i="1"/>
  <c r="F184" i="1"/>
  <c r="D121" i="1" l="1"/>
  <c r="F121" i="1" s="1"/>
  <c r="D120" i="1"/>
  <c r="F120" i="1" s="1"/>
  <c r="D33" i="1"/>
  <c r="D50" i="1"/>
  <c r="D43" i="1"/>
  <c r="D9" i="1"/>
  <c r="D26" i="1"/>
  <c r="D117" i="1"/>
  <c r="D46" i="1" l="1"/>
  <c r="D149" i="1"/>
  <c r="D154" i="1" l="1"/>
  <c r="D155" i="1" s="1"/>
  <c r="D189" i="1"/>
  <c r="D188" i="1"/>
  <c r="F188" i="1" s="1"/>
  <c r="D77" i="1"/>
  <c r="D79" i="1" s="1"/>
  <c r="D49" i="1"/>
  <c r="D32" i="1"/>
  <c r="D15" i="1"/>
  <c r="F128" i="1"/>
  <c r="F113" i="1"/>
  <c r="F114" i="1"/>
  <c r="F115" i="1"/>
  <c r="F116" i="1"/>
  <c r="F117" i="1"/>
  <c r="F118" i="1"/>
  <c r="F123" i="1"/>
  <c r="D27" i="1"/>
  <c r="D190" i="1" l="1"/>
  <c r="F190" i="1" s="1"/>
  <c r="F189" i="1"/>
  <c r="D179" i="1"/>
  <c r="F179" i="1" s="1"/>
  <c r="D169" i="1"/>
  <c r="F169" i="1" s="1"/>
  <c r="D170" i="1"/>
  <c r="F170" i="1" s="1"/>
  <c r="D168" i="1"/>
  <c r="F168" i="1" s="1"/>
  <c r="D162" i="1"/>
  <c r="F162" i="1" s="1"/>
  <c r="D161" i="1"/>
  <c r="F161" i="1" s="1"/>
  <c r="D160" i="1"/>
  <c r="F160" i="1" s="1"/>
  <c r="D159" i="1"/>
  <c r="F159" i="1" s="1"/>
  <c r="D158" i="1"/>
  <c r="F158" i="1" s="1"/>
  <c r="D157" i="1"/>
  <c r="F157" i="1" s="1"/>
  <c r="D156" i="1"/>
  <c r="F156" i="1" s="1"/>
  <c r="F155" i="1"/>
  <c r="D153" i="1"/>
  <c r="F153" i="1" s="1"/>
  <c r="D152" i="1"/>
  <c r="F152" i="1" s="1"/>
  <c r="D151" i="1"/>
  <c r="F151" i="1" s="1"/>
  <c r="F180" i="1"/>
  <c r="F177" i="1"/>
  <c r="F174" i="1"/>
  <c r="F173" i="1"/>
  <c r="F172" i="1"/>
  <c r="F171" i="1"/>
  <c r="F167" i="1"/>
  <c r="F166" i="1"/>
  <c r="F154" i="1"/>
  <c r="F149" i="1"/>
  <c r="F193" i="1" l="1"/>
  <c r="F178" i="1"/>
  <c r="F181" i="1" s="1"/>
  <c r="F150" i="1"/>
  <c r="F163" i="1" s="1"/>
  <c r="D134" i="1"/>
  <c r="F134" i="1" s="1"/>
  <c r="F145" i="1" s="1"/>
  <c r="D122" i="1"/>
  <c r="F122" i="1" s="1"/>
  <c r="F125" i="1" s="1"/>
  <c r="F14" i="1"/>
  <c r="F15" i="1"/>
  <c r="F26" i="1"/>
  <c r="F31" i="1"/>
  <c r="F32" i="1"/>
  <c r="F43" i="1"/>
  <c r="F48" i="1"/>
  <c r="F49" i="1"/>
  <c r="F60" i="1"/>
  <c r="F73" i="1"/>
  <c r="F77" i="1"/>
  <c r="F87" i="1"/>
  <c r="F88" i="1"/>
  <c r="F107" i="1"/>
  <c r="F9" i="1"/>
  <c r="F108" i="1"/>
  <c r="F109" i="1"/>
  <c r="D102" i="1"/>
  <c r="F102" i="1" s="1"/>
  <c r="D101" i="1"/>
  <c r="F101" i="1" s="1"/>
  <c r="D100" i="1"/>
  <c r="F100" i="1" s="1"/>
  <c r="D99" i="1"/>
  <c r="F99" i="1" s="1"/>
  <c r="D98" i="1"/>
  <c r="F98" i="1" s="1"/>
  <c r="D95" i="1"/>
  <c r="F95" i="1" s="1"/>
  <c r="D96" i="1"/>
  <c r="F96" i="1" s="1"/>
  <c r="D94" i="1"/>
  <c r="F94" i="1" s="1"/>
  <c r="D93" i="1"/>
  <c r="D92" i="1"/>
  <c r="F92" i="1" s="1"/>
  <c r="D91" i="1"/>
  <c r="F91" i="1" s="1"/>
  <c r="D90" i="1"/>
  <c r="D89" i="1"/>
  <c r="D103" i="1" s="1"/>
  <c r="F103" i="1" s="1"/>
  <c r="D61" i="1"/>
  <c r="F61" i="1" s="1"/>
  <c r="F27" i="1"/>
  <c r="D44" i="1"/>
  <c r="F44" i="1" s="1"/>
  <c r="F194" i="1" l="1"/>
  <c r="D105" i="1"/>
  <c r="F105" i="1" s="1"/>
  <c r="F90" i="1"/>
  <c r="D97" i="1"/>
  <c r="F97" i="1" s="1"/>
  <c r="F93" i="1"/>
  <c r="D104" i="1"/>
  <c r="F104" i="1" s="1"/>
  <c r="F89" i="1"/>
  <c r="D67" i="1"/>
  <c r="F67" i="1" s="1"/>
  <c r="D66" i="1"/>
  <c r="F66" i="1" s="1"/>
  <c r="D54" i="1"/>
  <c r="F54" i="1" s="1"/>
  <c r="D53" i="1"/>
  <c r="F53" i="1" s="1"/>
  <c r="D37" i="1"/>
  <c r="F37" i="1" s="1"/>
  <c r="D36" i="1"/>
  <c r="F36" i="1" s="1"/>
  <c r="D20" i="1"/>
  <c r="F20" i="1" s="1"/>
  <c r="D19" i="1"/>
  <c r="F19" i="1" s="1"/>
  <c r="D10" i="1"/>
  <c r="F10" i="1" s="1"/>
  <c r="F110" i="1" l="1"/>
  <c r="D69" i="1"/>
  <c r="F69" i="1" s="1"/>
  <c r="D68" i="1"/>
  <c r="F68" i="1" s="1"/>
  <c r="D65" i="1"/>
  <c r="F65" i="1" s="1"/>
  <c r="D63" i="1"/>
  <c r="D62" i="1"/>
  <c r="F62" i="1" s="1"/>
  <c r="D83" i="1"/>
  <c r="F83" i="1" s="1"/>
  <c r="D82" i="1"/>
  <c r="F82" i="1" s="1"/>
  <c r="D81" i="1"/>
  <c r="F81" i="1" s="1"/>
  <c r="D80" i="1"/>
  <c r="F80" i="1" s="1"/>
  <c r="F79" i="1"/>
  <c r="D76" i="1"/>
  <c r="F76" i="1" s="1"/>
  <c r="D75" i="1"/>
  <c r="F75" i="1" s="1"/>
  <c r="D74" i="1"/>
  <c r="F74" i="1" s="1"/>
  <c r="D56" i="1"/>
  <c r="F56" i="1" s="1"/>
  <c r="D55" i="1"/>
  <c r="F55" i="1" s="1"/>
  <c r="D52" i="1"/>
  <c r="F52" i="1" s="1"/>
  <c r="D51" i="1"/>
  <c r="F51" i="1" s="1"/>
  <c r="F50" i="1"/>
  <c r="F47" i="1"/>
  <c r="F46" i="1"/>
  <c r="D45" i="1"/>
  <c r="F45" i="1" s="1"/>
  <c r="D39" i="1"/>
  <c r="F39" i="1" s="1"/>
  <c r="D38" i="1"/>
  <c r="F38" i="1" s="1"/>
  <c r="D35" i="1"/>
  <c r="F35" i="1" s="1"/>
  <c r="D34" i="1"/>
  <c r="F34" i="1" s="1"/>
  <c r="F33" i="1"/>
  <c r="F30" i="1"/>
  <c r="D29" i="1"/>
  <c r="F29" i="1" s="1"/>
  <c r="D28" i="1"/>
  <c r="F28" i="1" s="1"/>
  <c r="D22" i="1"/>
  <c r="F22" i="1" s="1"/>
  <c r="D21" i="1"/>
  <c r="F21" i="1" s="1"/>
  <c r="D18" i="1"/>
  <c r="F18" i="1" s="1"/>
  <c r="D17" i="1"/>
  <c r="F17" i="1" s="1"/>
  <c r="D16" i="1"/>
  <c r="F16" i="1" s="1"/>
  <c r="D13" i="1"/>
  <c r="F13" i="1" s="1"/>
  <c r="D12" i="1"/>
  <c r="F12" i="1" s="1"/>
  <c r="D11" i="1"/>
  <c r="F11" i="1" s="1"/>
  <c r="F57" i="1" l="1"/>
  <c r="F23" i="1"/>
  <c r="F63" i="1"/>
  <c r="D64" i="1"/>
  <c r="F64" i="1" s="1"/>
  <c r="F40" i="1"/>
  <c r="F84" i="1"/>
  <c r="F70" i="1" l="1"/>
  <c r="F146" i="1" s="1"/>
  <c r="F198" i="1" s="1"/>
  <c r="F199" i="1" l="1"/>
  <c r="F200" i="1" l="1"/>
  <c r="F202" i="1" s="1"/>
</calcChain>
</file>

<file path=xl/comments1.xml><?xml version="1.0" encoding="utf-8"?>
<comments xmlns="http://schemas.openxmlformats.org/spreadsheetml/2006/main">
  <authors>
    <author>Author</author>
  </authors>
  <commentList>
    <comment ref="E144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60 лв</t>
        </r>
      </text>
    </comment>
  </commentList>
</comments>
</file>

<file path=xl/sharedStrings.xml><?xml version="1.0" encoding="utf-8"?>
<sst xmlns="http://schemas.openxmlformats.org/spreadsheetml/2006/main" count="357" uniqueCount="129">
  <si>
    <t>№</t>
  </si>
  <si>
    <t>М-ка</t>
  </si>
  <si>
    <t>Кол-во</t>
  </si>
  <si>
    <t>Ед.цена</t>
  </si>
  <si>
    <t>Стойност</t>
  </si>
  <si>
    <t>Договорени СМР</t>
  </si>
  <si>
    <t>I.</t>
  </si>
  <si>
    <t>Дървен покрив - източен корпус</t>
  </si>
  <si>
    <t xml:space="preserve">Демонтаж, почистване и сортиране на керемиди </t>
  </si>
  <si>
    <t>м²</t>
  </si>
  <si>
    <t>Демонтаж на капаци</t>
  </si>
  <si>
    <t>м</t>
  </si>
  <si>
    <t>Демонтаж на летви</t>
  </si>
  <si>
    <t>Демонтаж обшивки</t>
  </si>
  <si>
    <t xml:space="preserve">Демонтаж на стара дъсчена обшивка </t>
  </si>
  <si>
    <t>Демонтаж на изгнила дървена конструкция</t>
  </si>
  <si>
    <t>м³</t>
  </si>
  <si>
    <t>Доставка и монтаж на дървена покривна конструкция</t>
  </si>
  <si>
    <t xml:space="preserve">Дъсчена обшивка-единична </t>
  </si>
  <si>
    <t xml:space="preserve">Доставка и монтаж на подпокривнa мембрана </t>
  </si>
  <si>
    <t>Доставка и монтаж на воалит 3 мм</t>
  </si>
  <si>
    <t xml:space="preserve">Доставка и монтаж на летвена скара 4/5см </t>
  </si>
  <si>
    <t>Доставка и монтаж летви 3/4см</t>
  </si>
  <si>
    <t>Покриване с нови керемиди</t>
  </si>
  <si>
    <t>Доставка и монтаж на нови капаци</t>
  </si>
  <si>
    <t xml:space="preserve">Услуга с автокран </t>
  </si>
  <si>
    <t>мсм</t>
  </si>
  <si>
    <t>Услуга с автовишка за всички козирки на училището</t>
  </si>
  <si>
    <t>Демонтаж,заготовка и монтаж на надулучна пола</t>
  </si>
  <si>
    <t>Доставка и монтаж водосточна тръба поцинкована Ф120 (вкл скоби)</t>
  </si>
  <si>
    <t>Доставка, демонтаж и монтаж на казанче водосъбирателно</t>
  </si>
  <si>
    <t>бр</t>
  </si>
  <si>
    <t xml:space="preserve">Измазване на комини и ремонт на шапки </t>
  </si>
  <si>
    <t>бр.</t>
  </si>
  <si>
    <t>Демонтаж и монтаж на гръмоотводна мрежа</t>
  </si>
  <si>
    <t>Демонтаж и монтаж на гръмоотводи</t>
  </si>
  <si>
    <t>Събиране на отпадъци, ръчно пълнене на торби, пренос до 30 м. , ръчно качване на 2м.</t>
  </si>
  <si>
    <t>Непредвидени разходи 10%</t>
  </si>
  <si>
    <t>ДДС 20%</t>
  </si>
  <si>
    <t>Общо за позиция I:</t>
  </si>
  <si>
    <t>Дървен покрив - централен корпус</t>
  </si>
  <si>
    <t>Общо за позиция II:</t>
  </si>
  <si>
    <t>Общо за позиция III:</t>
  </si>
  <si>
    <t>II.</t>
  </si>
  <si>
    <t>III.</t>
  </si>
  <si>
    <t>Дървен покрив - западен корпус</t>
  </si>
  <si>
    <t>Дървен покрив с метална обшивка - север</t>
  </si>
  <si>
    <t>IV.</t>
  </si>
  <si>
    <t>V.</t>
  </si>
  <si>
    <t xml:space="preserve">ОБШИВКИ И ОТВОДНЯВАНЕ за позиции I,II,III, IV и V </t>
  </si>
  <si>
    <t>Общо за позиция IV:</t>
  </si>
  <si>
    <t>Общо за позиция V:</t>
  </si>
  <si>
    <t>Доставка и монтаж на ламаринена пола около комини</t>
  </si>
  <si>
    <t>Демонтаж на ламаринена пола около комини</t>
  </si>
  <si>
    <t>Доставка и монтаж на подпокривнa мембрана при капандури</t>
  </si>
  <si>
    <t>Капандури и коминни тела за позиции I,II,III и IV</t>
  </si>
  <si>
    <t>Направа и монтаж на улами</t>
  </si>
  <si>
    <t>Демонтаж на стенна дъсчена обшивка при капандури</t>
  </si>
  <si>
    <t>Демонтаж, почистване и сортиране на керемиди</t>
  </si>
  <si>
    <t>Доставка и монтаж на ламаринена пола по улами</t>
  </si>
  <si>
    <t>Демонтаж на ламаринена пола по улами</t>
  </si>
  <si>
    <t>Демонтаж на улами</t>
  </si>
  <si>
    <t>Демонтаж на ламаринена облицовка</t>
  </si>
  <si>
    <t>Покриване с нови ламаринена облицовка</t>
  </si>
  <si>
    <t>Доставка и монтаж водосточна тръба поцинкована Ф100 (вкл скоби)</t>
  </si>
  <si>
    <t>Демонтаж и монтаж на улуци от поцинкована ламарина</t>
  </si>
  <si>
    <t>Ревизия на дървена конструкция около капандури</t>
  </si>
  <si>
    <t>Ревизия на коминни тела</t>
  </si>
  <si>
    <t>Демонтаж и монтаж на улуци от поцинкована ламарина, вкл.  при капандура</t>
  </si>
  <si>
    <t>Демонтаж,доставка и монтаж на ламаринена пола около капандури 30см</t>
  </si>
  <si>
    <t>Демонтаж, доставка и монтаж на ламаринена пола около комини 30см</t>
  </si>
  <si>
    <t>Услуга с автовишка за всички стрехи и козирки на училището</t>
  </si>
  <si>
    <t>Направа и монтаж на улами 80см</t>
  </si>
  <si>
    <t>Демонтаж, доставка, и монтаж на водосъбирателно казанче</t>
  </si>
  <si>
    <t>Доставка и монтаж на ламаринена пола за обшиване на брандмауерите 50см</t>
  </si>
  <si>
    <t>Доставка и монтаж на стенна дъсчена обшивка при капандури</t>
  </si>
  <si>
    <t>Други СМР</t>
  </si>
  <si>
    <t>VI</t>
  </si>
  <si>
    <t>Общо за позиция VI:</t>
  </si>
  <si>
    <t>VII.</t>
  </si>
  <si>
    <t>VIII.</t>
  </si>
  <si>
    <t>IX.</t>
  </si>
  <si>
    <t>ОБЩО:</t>
  </si>
  <si>
    <t>Сваляне на керемиди от покрив на ръка с макара</t>
  </si>
  <si>
    <t>Транспорт на отпадъци до сметище</t>
  </si>
  <si>
    <t>Демонтаж на дървена конструкция укрепваща гръмоотводите</t>
  </si>
  <si>
    <t>Покрив смесена конструкция - физкултурен салон</t>
  </si>
  <si>
    <t>Покриване с нова LT ламаринена обшивка</t>
  </si>
  <si>
    <t>Общо за позиция VII:</t>
  </si>
  <si>
    <t>Общо за позиция VIII:</t>
  </si>
  <si>
    <t>Общо за позиция IX:</t>
  </si>
  <si>
    <t>X.</t>
  </si>
  <si>
    <t>XI.</t>
  </si>
  <si>
    <t>Общо за позиция X:</t>
  </si>
  <si>
    <t>Общо за позиция XI:</t>
  </si>
  <si>
    <t>Общо за позиции от I до XI:</t>
  </si>
  <si>
    <t>Доставка и монтаж на ламаринена пола за обшиване на противопожарен надзид</t>
  </si>
  <si>
    <t>Общо за покривни работи по 18СОУ:</t>
  </si>
  <si>
    <t>Демонтаж ма ламаринена обшивка (цял покрив)</t>
  </si>
  <si>
    <t xml:space="preserve">Доставка и монтаж на дъсчена обшивка-единична </t>
  </si>
  <si>
    <t>Доставка и монтаж на ламаринена пола при контакт със стена</t>
  </si>
  <si>
    <t>Доставка и монтаж на челна дъска</t>
  </si>
  <si>
    <t>Измазване на стрехи</t>
  </si>
  <si>
    <t>Демонтаж и монтаж на ламаринена обшивка стреха - 80 до 100см</t>
  </si>
  <si>
    <t>Обработка с антикорозионна паста и саниране на съществуваща стоманобетонна конструкция при деформационни фуги</t>
  </si>
  <si>
    <t>old</t>
  </si>
  <si>
    <t>Доставка и монтаж на дървена конструкция за укрепване на гръмоотводи</t>
  </si>
  <si>
    <t>Доставка и монтаж на  PVC дограма - двукрила (100/80см), при отвор на капандури</t>
  </si>
  <si>
    <t>Доставка и монтаж на противопожарни врати 210/100 EI=90</t>
  </si>
  <si>
    <t>Доставка и монтаж на плочи от каменна вата по под в подпокривно пространство</t>
  </si>
  <si>
    <t>Доставка и монтаж на огнезащитна гипсокартонена предстенна обшивка EI=120  (2x12,5 mm ,UW 50мм, междинен слой с негорима вата)</t>
  </si>
  <si>
    <t>Доставка и монтаж на  PVC дограма</t>
  </si>
  <si>
    <t>MЕСТОНАХОЖДЕНИЕ: ГР. СОФИЯ, РАЙОН "ВЪЗРАЖДАНЕ", УЛ. "ПИРОТСКА" №68</t>
  </si>
  <si>
    <t>ДЪРВЕН ПОКРИВ - Българо-японски културен център</t>
  </si>
  <si>
    <t>КАПАНДУРИ И КОМИННИ ТЕЛА - Българо-японски културен център</t>
  </si>
  <si>
    <t>ОБШИВКИ И ОТВОДНЯВАНЕ -  Българо-японски културен център</t>
  </si>
  <si>
    <t>Общо за покривни работи по българо-японския кутлурен център:</t>
  </si>
  <si>
    <t>ВИД НА СТРОИТЕЛНО-МОНТАЖНИТЕ РАБОТИ</t>
  </si>
  <si>
    <t>ОБЕКТ: ТЕКУЩ РЕМОНТ НА ПОКРИВ НА 18СОУ ''УИЛЯМ ГЛАДСТОН"- ЦЕНТРАЛНА СГРАДА И БЪЛГАРО-ЯПОНСКИ КУЛТУРЕН ЦЕНТЪР И ИЗГРАЖДАНЕ НА ОГНЕУСТОЙЧИВИ СТЕНИ ЗА ОБОСОБЯВАНЕ НА ПРОТИВОПОЖАРНИ СЕКТОРИ</t>
  </si>
  <si>
    <t xml:space="preserve">          ЧАСТ:АРХИТЕКТУРНА</t>
  </si>
  <si>
    <t xml:space="preserve">Доставка и монтаж на ламаринена шапка за противопожарен надзид 50см </t>
  </si>
  <si>
    <t xml:space="preserve">Измазване с вароциментова мазилка на тухлени стени </t>
  </si>
  <si>
    <t xml:space="preserve">Преместване на съществуваща отвор и монтаж на съществуваща врата </t>
  </si>
  <si>
    <t>Изграждане на огнезащитна гипсокартонена стена EI=120 (2x12,5 mm, UW 100мм междинен слой с негорима вата 100кг/м3, 2x12,5 mm) и шпакловка на фуги за отделяне на пожарни сектори - 150mm обща дебелина</t>
  </si>
  <si>
    <t>Изграждане на нов противпопожарен надзид върху стари стени с дебелина 25 см,вкл. измазване с вароциментова мазилка - тухла (60 см височина)</t>
  </si>
  <si>
    <t xml:space="preserve">Топлоизолиране на покрив по ПОД </t>
  </si>
  <si>
    <t>Демонтаж на изгнила дървена конструкция, вкл и компрометирана ферма</t>
  </si>
  <si>
    <t>Доставка и монтаж на дървена покривна конструкция,вкл. изграждане на нова ферма</t>
  </si>
  <si>
    <t xml:space="preserve">ВЪЗЛОЖИТЕЛ: СТОЛИЧНА ОБЩИНА - РАЙОН "ВЪЗРАЖДАНЕ"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</si>
</sst>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u/>
      <sz val="1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Protection="0">
      <alignment horizontal="justify"/>
    </xf>
    <xf numFmtId="44" fontId="9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0" fillId="2" borderId="1" xfId="0" applyFill="1" applyBorder="1"/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right"/>
    </xf>
    <xf numFmtId="2" fontId="5" fillId="0" borderId="2" xfId="0" applyNumberFormat="1" applyFont="1" applyFill="1" applyBorder="1" applyAlignment="1">
      <alignment horizontal="right"/>
    </xf>
    <xf numFmtId="2" fontId="4" fillId="3" borderId="6" xfId="0" applyNumberFormat="1" applyFont="1" applyFill="1" applyBorder="1" applyAlignment="1">
      <alignment horizontal="right"/>
    </xf>
    <xf numFmtId="44" fontId="0" fillId="3" borderId="9" xfId="2" applyFont="1" applyFill="1" applyBorder="1"/>
    <xf numFmtId="44" fontId="0" fillId="0" borderId="11" xfId="2" applyFont="1" applyBorder="1"/>
    <xf numFmtId="0" fontId="6" fillId="2" borderId="13" xfId="0" applyFont="1" applyFill="1" applyBorder="1" applyAlignment="1">
      <alignment horizontal="right"/>
    </xf>
    <xf numFmtId="44" fontId="0" fillId="2" borderId="16" xfId="2" applyFont="1" applyFill="1" applyBorder="1"/>
    <xf numFmtId="0" fontId="0" fillId="0" borderId="19" xfId="0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43" fontId="0" fillId="0" borderId="19" xfId="1" applyFont="1" applyFill="1" applyBorder="1">
      <alignment horizontal="justify"/>
    </xf>
    <xf numFmtId="43" fontId="0" fillId="2" borderId="19" xfId="1" applyFont="1" applyFill="1" applyBorder="1">
      <alignment horizontal="justify"/>
    </xf>
    <xf numFmtId="0" fontId="0" fillId="6" borderId="10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43" fontId="0" fillId="0" borderId="19" xfId="1" applyFont="1" applyBorder="1">
      <alignment horizontal="justify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43" fontId="0" fillId="7" borderId="19" xfId="1" applyFont="1" applyFill="1" applyBorder="1">
      <alignment horizontal="justify"/>
    </xf>
    <xf numFmtId="43" fontId="0" fillId="0" borderId="19" xfId="1" applyFont="1" applyBorder="1" applyAlignment="1">
      <alignment horizontal="justify" vertical="center"/>
    </xf>
    <xf numFmtId="0" fontId="2" fillId="7" borderId="21" xfId="0" applyFont="1" applyFill="1" applyBorder="1" applyAlignment="1">
      <alignment horizontal="left" wrapText="1"/>
    </xf>
    <xf numFmtId="43" fontId="0" fillId="7" borderId="22" xfId="1" applyFont="1" applyFill="1" applyBorder="1" applyAlignment="1">
      <alignment horizontal="justify" vertical="center"/>
    </xf>
    <xf numFmtId="2" fontId="0" fillId="0" borderId="1" xfId="0" applyNumberFormat="1" applyBorder="1" applyAlignment="1">
      <alignment horizontal="right" vertical="center" indent="1"/>
    </xf>
    <xf numFmtId="2" fontId="0" fillId="0" borderId="1" xfId="0" applyNumberFormat="1" applyFill="1" applyBorder="1" applyAlignment="1">
      <alignment horizontal="right" vertical="center" indent="1"/>
    </xf>
    <xf numFmtId="2" fontId="0" fillId="0" borderId="1" xfId="0" applyNumberFormat="1" applyBorder="1" applyAlignment="1">
      <alignment horizontal="right" indent="1"/>
    </xf>
    <xf numFmtId="164" fontId="0" fillId="0" borderId="1" xfId="0" applyNumberFormat="1" applyFill="1" applyBorder="1" applyAlignment="1">
      <alignment horizontal="right" vertical="center" indent="1"/>
    </xf>
    <xf numFmtId="164" fontId="0" fillId="0" borderId="1" xfId="0" applyNumberFormat="1" applyBorder="1" applyAlignment="1">
      <alignment horizontal="right" vertical="center" indent="1"/>
    </xf>
    <xf numFmtId="43" fontId="0" fillId="5" borderId="22" xfId="1" applyFont="1" applyFill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9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7" borderId="10" xfId="0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indent="1"/>
    </xf>
    <xf numFmtId="43" fontId="7" fillId="0" borderId="19" xfId="1" applyFont="1" applyFill="1" applyBorder="1">
      <alignment horizontal="justify"/>
    </xf>
    <xf numFmtId="0" fontId="0" fillId="8" borderId="1" xfId="0" applyFill="1" applyBorder="1" applyAlignment="1">
      <alignment horizontal="center" vertical="center"/>
    </xf>
    <xf numFmtId="43" fontId="0" fillId="8" borderId="19" xfId="1" applyFont="1" applyFill="1" applyBorder="1">
      <alignment horizontal="justify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right" vertical="center" indent="1"/>
    </xf>
    <xf numFmtId="43" fontId="0" fillId="4" borderId="19" xfId="1" applyFont="1" applyFill="1" applyBorder="1">
      <alignment horizontal="justify"/>
    </xf>
    <xf numFmtId="0" fontId="3" fillId="8" borderId="1" xfId="0" applyFont="1" applyFill="1" applyBorder="1" applyAlignment="1">
      <alignment horizontal="left" wrapText="1"/>
    </xf>
    <xf numFmtId="2" fontId="0" fillId="8" borderId="1" xfId="0" applyNumberFormat="1" applyFill="1" applyBorder="1" applyAlignment="1">
      <alignment horizontal="right" indent="1"/>
    </xf>
    <xf numFmtId="0" fontId="2" fillId="8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right" indent="1"/>
    </xf>
    <xf numFmtId="2" fontId="7" fillId="0" borderId="1" xfId="0" applyNumberFormat="1" applyFont="1" applyFill="1" applyBorder="1" applyAlignment="1">
      <alignment horizontal="right" vertical="center" indent="1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0" fillId="6" borderId="5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6" borderId="26" xfId="0" applyFont="1" applyFill="1" applyBorder="1" applyAlignment="1">
      <alignment horizontal="left" vertical="top"/>
    </xf>
    <xf numFmtId="0" fontId="1" fillId="6" borderId="24" xfId="0" applyFont="1" applyFill="1" applyBorder="1" applyAlignment="1">
      <alignment horizontal="left" vertical="top"/>
    </xf>
    <xf numFmtId="0" fontId="1" fillId="6" borderId="27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6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5" borderId="23" xfId="0" applyFill="1" applyBorder="1" applyAlignment="1">
      <alignment horizontal="right"/>
    </xf>
    <xf numFmtId="0" fontId="0" fillId="5" borderId="24" xfId="0" applyFill="1" applyBorder="1" applyAlignment="1">
      <alignment horizontal="right"/>
    </xf>
    <xf numFmtId="0" fontId="0" fillId="5" borderId="25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7" borderId="21" xfId="0" applyFill="1" applyBorder="1" applyAlignment="1">
      <alignment horizontal="right"/>
    </xf>
    <xf numFmtId="0" fontId="2" fillId="0" borderId="2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</cellXfs>
  <cellStyles count="3">
    <cellStyle name="Comma" xfId="1" builtinId="3" customBuiltin="1"/>
    <cellStyle name="Currency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tabSelected="1" topLeftCell="A46" zoomScaleNormal="100" workbookViewId="0">
      <selection activeCell="B215" sqref="B215"/>
    </sheetView>
  </sheetViews>
  <sheetFormatPr defaultRowHeight="15" x14ac:dyDescent="0.25"/>
  <cols>
    <col min="1" max="1" width="4.140625" style="14" customWidth="1"/>
    <col min="2" max="2" width="75.7109375" bestFit="1" customWidth="1"/>
    <col min="3" max="3" width="5.7109375" customWidth="1"/>
    <col min="4" max="4" width="8.7109375" style="14" customWidth="1"/>
    <col min="5" max="5" width="10.7109375" customWidth="1"/>
    <col min="6" max="6" width="17.85546875" customWidth="1"/>
    <col min="8" max="8" width="0" hidden="1" customWidth="1"/>
    <col min="11" max="11" width="9.140625" style="18"/>
  </cols>
  <sheetData>
    <row r="1" spans="1:11" ht="50.1" customHeight="1" x14ac:dyDescent="0.25">
      <c r="A1" s="94" t="s">
        <v>118</v>
      </c>
      <c r="B1" s="95"/>
      <c r="C1" s="95"/>
      <c r="D1" s="95"/>
      <c r="E1" s="95"/>
      <c r="F1" s="95"/>
    </row>
    <row r="2" spans="1:11" ht="20.100000000000001" customHeight="1" x14ac:dyDescent="0.25">
      <c r="A2" s="95" t="s">
        <v>112</v>
      </c>
      <c r="B2" s="95"/>
      <c r="C2" s="95"/>
      <c r="D2" s="95"/>
      <c r="E2" s="95"/>
      <c r="F2" s="95"/>
    </row>
    <row r="3" spans="1:11" ht="20.100000000000001" customHeight="1" x14ac:dyDescent="0.25">
      <c r="A3" s="94" t="s">
        <v>128</v>
      </c>
      <c r="B3" s="95"/>
      <c r="C3" s="95"/>
      <c r="D3" s="95"/>
      <c r="E3" s="95"/>
      <c r="F3" s="95"/>
    </row>
    <row r="4" spans="1:11" ht="60" customHeight="1" thickBot="1" x14ac:dyDescent="0.3"/>
    <row r="5" spans="1:11" ht="15.75" thickBot="1" x14ac:dyDescent="0.3">
      <c r="A5" s="101" t="s">
        <v>119</v>
      </c>
      <c r="B5" s="102"/>
      <c r="C5" s="102"/>
      <c r="D5" s="102"/>
      <c r="E5" s="102"/>
      <c r="F5" s="103"/>
    </row>
    <row r="6" spans="1:11" x14ac:dyDescent="0.25">
      <c r="A6" s="96" t="s">
        <v>0</v>
      </c>
      <c r="B6" s="98" t="s">
        <v>117</v>
      </c>
      <c r="C6" s="98" t="s">
        <v>1</v>
      </c>
      <c r="D6" s="98" t="s">
        <v>5</v>
      </c>
      <c r="E6" s="98"/>
      <c r="F6" s="100"/>
    </row>
    <row r="7" spans="1:11" x14ac:dyDescent="0.25">
      <c r="A7" s="97"/>
      <c r="B7" s="99"/>
      <c r="C7" s="99"/>
      <c r="D7" s="15" t="s">
        <v>2</v>
      </c>
      <c r="E7" s="15" t="s">
        <v>3</v>
      </c>
      <c r="F7" s="36" t="s">
        <v>4</v>
      </c>
      <c r="H7" s="77" t="s">
        <v>105</v>
      </c>
    </row>
    <row r="8" spans="1:11" s="14" customFormat="1" ht="20.100000000000001" customHeight="1" x14ac:dyDescent="0.25">
      <c r="A8" s="37" t="s">
        <v>6</v>
      </c>
      <c r="B8" s="24" t="s">
        <v>7</v>
      </c>
      <c r="C8" s="23"/>
      <c r="D8" s="23"/>
      <c r="E8" s="23"/>
      <c r="F8" s="38"/>
      <c r="J8" s="75"/>
    </row>
    <row r="9" spans="1:11" ht="15" customHeight="1" x14ac:dyDescent="0.25">
      <c r="A9" s="64">
        <v>1</v>
      </c>
      <c r="B9" s="2" t="s">
        <v>8</v>
      </c>
      <c r="C9" s="3" t="s">
        <v>9</v>
      </c>
      <c r="D9" s="92">
        <f>849*0.94</f>
        <v>798.06</v>
      </c>
      <c r="E9" s="53"/>
      <c r="F9" s="39">
        <f>E9*D9</f>
        <v>0</v>
      </c>
      <c r="H9" s="10">
        <v>1.21</v>
      </c>
      <c r="K9"/>
    </row>
    <row r="10" spans="1:11" ht="15" customHeight="1" x14ac:dyDescent="0.25">
      <c r="A10" s="64">
        <v>2</v>
      </c>
      <c r="B10" s="2" t="s">
        <v>10</v>
      </c>
      <c r="C10" s="3" t="s">
        <v>11</v>
      </c>
      <c r="D10" s="92">
        <f>9.8*6+52</f>
        <v>110.80000000000001</v>
      </c>
      <c r="E10" s="53"/>
      <c r="F10" s="39">
        <f t="shared" ref="F10:F73" si="0">E10*D10</f>
        <v>0</v>
      </c>
      <c r="H10" s="78">
        <v>1.31</v>
      </c>
      <c r="K10"/>
    </row>
    <row r="11" spans="1:11" ht="15" customHeight="1" x14ac:dyDescent="0.25">
      <c r="A11" s="64">
        <v>3</v>
      </c>
      <c r="B11" s="2" t="s">
        <v>12</v>
      </c>
      <c r="C11" s="3" t="s">
        <v>9</v>
      </c>
      <c r="D11" s="92">
        <f>D9</f>
        <v>798.06</v>
      </c>
      <c r="E11" s="53"/>
      <c r="F11" s="39">
        <f t="shared" si="0"/>
        <v>0</v>
      </c>
      <c r="H11" s="10">
        <v>0.18</v>
      </c>
      <c r="K11"/>
    </row>
    <row r="12" spans="1:11" ht="15" customHeight="1" x14ac:dyDescent="0.25">
      <c r="A12" s="64">
        <v>4</v>
      </c>
      <c r="B12" s="2" t="s">
        <v>13</v>
      </c>
      <c r="C12" s="3" t="s">
        <v>9</v>
      </c>
      <c r="D12" s="92">
        <f>D9</f>
        <v>798.06</v>
      </c>
      <c r="E12" s="53"/>
      <c r="F12" s="39">
        <f t="shared" si="0"/>
        <v>0</v>
      </c>
      <c r="H12" s="10">
        <v>3.5</v>
      </c>
      <c r="K12"/>
    </row>
    <row r="13" spans="1:11" ht="15" customHeight="1" x14ac:dyDescent="0.25">
      <c r="A13" s="64">
        <v>5</v>
      </c>
      <c r="B13" s="2" t="s">
        <v>14</v>
      </c>
      <c r="C13" s="3" t="s">
        <v>9</v>
      </c>
      <c r="D13" s="92">
        <f>D9</f>
        <v>798.06</v>
      </c>
      <c r="E13" s="53"/>
      <c r="F13" s="39">
        <f t="shared" si="0"/>
        <v>0</v>
      </c>
      <c r="H13" s="10">
        <v>3.5</v>
      </c>
      <c r="K13"/>
    </row>
    <row r="14" spans="1:11" ht="15" customHeight="1" x14ac:dyDescent="0.25">
      <c r="A14" s="64">
        <v>6</v>
      </c>
      <c r="B14" s="2" t="s">
        <v>15</v>
      </c>
      <c r="C14" s="3" t="s">
        <v>16</v>
      </c>
      <c r="D14" s="92">
        <v>6</v>
      </c>
      <c r="E14" s="53"/>
      <c r="F14" s="39">
        <f t="shared" si="0"/>
        <v>0</v>
      </c>
      <c r="H14" s="10">
        <v>86</v>
      </c>
      <c r="K14"/>
    </row>
    <row r="15" spans="1:11" ht="15" customHeight="1" x14ac:dyDescent="0.25">
      <c r="A15" s="64">
        <v>7</v>
      </c>
      <c r="B15" s="2" t="s">
        <v>17</v>
      </c>
      <c r="C15" s="3" t="s">
        <v>16</v>
      </c>
      <c r="D15" s="92">
        <f>D14</f>
        <v>6</v>
      </c>
      <c r="E15" s="53"/>
      <c r="F15" s="39">
        <f t="shared" si="0"/>
        <v>0</v>
      </c>
      <c r="H15" s="10">
        <v>688</v>
      </c>
      <c r="K15"/>
    </row>
    <row r="16" spans="1:11" ht="15" customHeight="1" x14ac:dyDescent="0.25">
      <c r="A16" s="64">
        <v>8</v>
      </c>
      <c r="B16" s="2" t="s">
        <v>99</v>
      </c>
      <c r="C16" s="3" t="s">
        <v>9</v>
      </c>
      <c r="D16" s="92">
        <f>D9</f>
        <v>798.06</v>
      </c>
      <c r="E16" s="53"/>
      <c r="F16" s="39">
        <f t="shared" si="0"/>
        <v>0</v>
      </c>
      <c r="H16" s="10">
        <v>18.47</v>
      </c>
      <c r="K16"/>
    </row>
    <row r="17" spans="1:14" ht="15" customHeight="1" x14ac:dyDescent="0.25">
      <c r="A17" s="64">
        <v>9</v>
      </c>
      <c r="B17" s="2" t="s">
        <v>19</v>
      </c>
      <c r="C17" s="3" t="s">
        <v>9</v>
      </c>
      <c r="D17" s="92">
        <f>D9</f>
        <v>798.06</v>
      </c>
      <c r="E17" s="53"/>
      <c r="F17" s="39">
        <f t="shared" si="0"/>
        <v>0</v>
      </c>
      <c r="H17" s="10">
        <v>4.62</v>
      </c>
      <c r="K17"/>
    </row>
    <row r="18" spans="1:14" ht="15" customHeight="1" x14ac:dyDescent="0.25">
      <c r="A18" s="64">
        <v>10</v>
      </c>
      <c r="B18" s="2" t="s">
        <v>20</v>
      </c>
      <c r="C18" s="3" t="s">
        <v>9</v>
      </c>
      <c r="D18" s="92">
        <f>D9</f>
        <v>798.06</v>
      </c>
      <c r="E18" s="53"/>
      <c r="F18" s="39">
        <f t="shared" si="0"/>
        <v>0</v>
      </c>
      <c r="H18" s="10">
        <v>7.95</v>
      </c>
      <c r="K18" s="19"/>
      <c r="L18" s="59"/>
    </row>
    <row r="19" spans="1:14" ht="15" customHeight="1" x14ac:dyDescent="0.25">
      <c r="A19" s="64">
        <v>11</v>
      </c>
      <c r="B19" s="2" t="s">
        <v>21</v>
      </c>
      <c r="C19" s="3" t="s">
        <v>11</v>
      </c>
      <c r="D19" s="93">
        <f>2*D9</f>
        <v>1596.12</v>
      </c>
      <c r="E19" s="52"/>
      <c r="F19" s="39">
        <f t="shared" si="0"/>
        <v>0</v>
      </c>
      <c r="H19" s="74">
        <v>1.76</v>
      </c>
      <c r="K19" s="19"/>
      <c r="L19" s="59"/>
    </row>
    <row r="20" spans="1:14" ht="15" customHeight="1" x14ac:dyDescent="0.25">
      <c r="A20" s="64">
        <v>12</v>
      </c>
      <c r="B20" s="2" t="s">
        <v>22</v>
      </c>
      <c r="C20" s="3" t="s">
        <v>11</v>
      </c>
      <c r="D20" s="93">
        <f>3*D9</f>
        <v>2394.1799999999998</v>
      </c>
      <c r="E20" s="52"/>
      <c r="F20" s="39">
        <f t="shared" si="0"/>
        <v>0</v>
      </c>
      <c r="H20" s="74">
        <v>1.64</v>
      </c>
      <c r="K20" s="19"/>
      <c r="L20" s="59"/>
    </row>
    <row r="21" spans="1:14" ht="15" customHeight="1" x14ac:dyDescent="0.25">
      <c r="A21" s="64">
        <v>13</v>
      </c>
      <c r="B21" s="2" t="s">
        <v>23</v>
      </c>
      <c r="C21" s="3" t="s">
        <v>9</v>
      </c>
      <c r="D21" s="93">
        <f>D9</f>
        <v>798.06</v>
      </c>
      <c r="E21" s="52"/>
      <c r="F21" s="39">
        <f t="shared" si="0"/>
        <v>0</v>
      </c>
      <c r="H21" s="74">
        <v>24.44</v>
      </c>
      <c r="K21" s="19"/>
      <c r="L21" s="59"/>
    </row>
    <row r="22" spans="1:14" ht="15" customHeight="1" x14ac:dyDescent="0.25">
      <c r="A22" s="64">
        <v>14</v>
      </c>
      <c r="B22" s="2" t="s">
        <v>24</v>
      </c>
      <c r="C22" s="3" t="s">
        <v>11</v>
      </c>
      <c r="D22" s="93">
        <f>D10</f>
        <v>110.80000000000001</v>
      </c>
      <c r="E22" s="52"/>
      <c r="F22" s="39">
        <f t="shared" si="0"/>
        <v>0</v>
      </c>
      <c r="H22" s="74">
        <v>25.5</v>
      </c>
      <c r="K22" s="19"/>
      <c r="L22" s="59"/>
    </row>
    <row r="23" spans="1:14" ht="15" customHeight="1" x14ac:dyDescent="0.25">
      <c r="A23" s="64"/>
      <c r="B23" s="9"/>
      <c r="C23" s="104" t="s">
        <v>39</v>
      </c>
      <c r="D23" s="104"/>
      <c r="E23" s="104"/>
      <c r="F23" s="40">
        <f>SUM(F9:F22)</f>
        <v>0</v>
      </c>
    </row>
    <row r="24" spans="1:14" ht="15" customHeight="1" x14ac:dyDescent="0.25">
      <c r="A24" s="105"/>
      <c r="B24" s="106"/>
      <c r="C24" s="106"/>
      <c r="D24" s="106"/>
      <c r="E24" s="106"/>
      <c r="F24" s="107"/>
    </row>
    <row r="25" spans="1:14" s="1" customFormat="1" ht="20.100000000000001" customHeight="1" x14ac:dyDescent="0.25">
      <c r="A25" s="41" t="s">
        <v>43</v>
      </c>
      <c r="B25" s="26" t="s">
        <v>40</v>
      </c>
      <c r="C25" s="25"/>
      <c r="D25" s="25"/>
      <c r="E25" s="25"/>
      <c r="F25" s="42"/>
      <c r="J25" s="75"/>
      <c r="K25" s="62"/>
      <c r="L25" s="62"/>
      <c r="M25" s="62"/>
      <c r="N25" s="62"/>
    </row>
    <row r="26" spans="1:14" ht="15" customHeight="1" x14ac:dyDescent="0.25">
      <c r="A26" s="64">
        <v>15</v>
      </c>
      <c r="B26" s="2" t="s">
        <v>8</v>
      </c>
      <c r="C26" s="3" t="s">
        <v>9</v>
      </c>
      <c r="D26" s="93">
        <f>781*0.94</f>
        <v>734.14</v>
      </c>
      <c r="E26" s="53"/>
      <c r="F26" s="39">
        <f t="shared" si="0"/>
        <v>0</v>
      </c>
      <c r="H26" s="10">
        <v>1.21</v>
      </c>
      <c r="J26" s="59"/>
      <c r="K26" s="19"/>
      <c r="L26" s="59"/>
      <c r="M26" s="59"/>
      <c r="N26" s="59"/>
    </row>
    <row r="27" spans="1:14" ht="15" customHeight="1" x14ac:dyDescent="0.25">
      <c r="A27" s="64">
        <v>16</v>
      </c>
      <c r="B27" s="2" t="s">
        <v>10</v>
      </c>
      <c r="C27" s="3" t="s">
        <v>11</v>
      </c>
      <c r="D27" s="93">
        <f>(18+17)*1.12+60</f>
        <v>99.2</v>
      </c>
      <c r="E27" s="53"/>
      <c r="F27" s="39">
        <f t="shared" si="0"/>
        <v>0</v>
      </c>
      <c r="H27" s="10">
        <v>1.31</v>
      </c>
      <c r="J27" s="59"/>
      <c r="K27" s="19"/>
      <c r="L27" s="59"/>
      <c r="M27" s="59"/>
      <c r="N27" s="59"/>
    </row>
    <row r="28" spans="1:14" ht="15" customHeight="1" x14ac:dyDescent="0.25">
      <c r="A28" s="64">
        <v>17</v>
      </c>
      <c r="B28" s="2" t="s">
        <v>12</v>
      </c>
      <c r="C28" s="3" t="s">
        <v>9</v>
      </c>
      <c r="D28" s="93">
        <f>D26</f>
        <v>734.14</v>
      </c>
      <c r="E28" s="53"/>
      <c r="F28" s="39">
        <f t="shared" si="0"/>
        <v>0</v>
      </c>
      <c r="H28" s="10">
        <v>0.18</v>
      </c>
      <c r="J28" s="59"/>
      <c r="K28" s="19"/>
      <c r="L28" s="59"/>
      <c r="M28" s="59"/>
      <c r="N28" s="59"/>
    </row>
    <row r="29" spans="1:14" ht="15" customHeight="1" x14ac:dyDescent="0.25">
      <c r="A29" s="64">
        <v>18</v>
      </c>
      <c r="B29" s="2" t="s">
        <v>13</v>
      </c>
      <c r="C29" s="3" t="s">
        <v>9</v>
      </c>
      <c r="D29" s="93">
        <f>D26</f>
        <v>734.14</v>
      </c>
      <c r="E29" s="53"/>
      <c r="F29" s="39">
        <f t="shared" si="0"/>
        <v>0</v>
      </c>
      <c r="H29" s="10">
        <v>3.5</v>
      </c>
      <c r="J29" s="59"/>
      <c r="K29" s="19"/>
      <c r="L29" s="59"/>
      <c r="M29" s="59"/>
      <c r="N29" s="59"/>
    </row>
    <row r="30" spans="1:14" ht="15" customHeight="1" x14ac:dyDescent="0.25">
      <c r="A30" s="64">
        <v>19</v>
      </c>
      <c r="B30" s="2" t="s">
        <v>14</v>
      </c>
      <c r="C30" s="3" t="s">
        <v>9</v>
      </c>
      <c r="D30" s="93">
        <v>585.54999999999995</v>
      </c>
      <c r="E30" s="53"/>
      <c r="F30" s="39">
        <f t="shared" si="0"/>
        <v>0</v>
      </c>
      <c r="H30" s="10">
        <v>3.5</v>
      </c>
      <c r="J30" s="59"/>
      <c r="K30" s="19"/>
      <c r="L30" s="59"/>
      <c r="M30" s="59"/>
      <c r="N30" s="59"/>
    </row>
    <row r="31" spans="1:14" ht="15" customHeight="1" x14ac:dyDescent="0.25">
      <c r="A31" s="64">
        <v>20</v>
      </c>
      <c r="B31" s="2" t="s">
        <v>15</v>
      </c>
      <c r="C31" s="3" t="s">
        <v>16</v>
      </c>
      <c r="D31" s="92">
        <v>6</v>
      </c>
      <c r="E31" s="53"/>
      <c r="F31" s="39">
        <f t="shared" si="0"/>
        <v>0</v>
      </c>
      <c r="H31" s="10">
        <v>86</v>
      </c>
      <c r="J31" s="59"/>
      <c r="K31" s="61"/>
      <c r="L31" s="59"/>
      <c r="M31" s="59"/>
      <c r="N31" s="59"/>
    </row>
    <row r="32" spans="1:14" ht="15" customHeight="1" x14ac:dyDescent="0.25">
      <c r="A32" s="64">
        <v>21</v>
      </c>
      <c r="B32" s="2" t="s">
        <v>17</v>
      </c>
      <c r="C32" s="3" t="s">
        <v>16</v>
      </c>
      <c r="D32" s="92">
        <f>D31</f>
        <v>6</v>
      </c>
      <c r="E32" s="53"/>
      <c r="F32" s="39">
        <f t="shared" si="0"/>
        <v>0</v>
      </c>
      <c r="H32" s="10">
        <v>688</v>
      </c>
      <c r="J32" s="59"/>
      <c r="K32" s="61"/>
      <c r="L32" s="59"/>
      <c r="M32" s="59"/>
      <c r="N32" s="59"/>
    </row>
    <row r="33" spans="1:14" ht="15" customHeight="1" x14ac:dyDescent="0.25">
      <c r="A33" s="64">
        <v>22</v>
      </c>
      <c r="B33" s="2" t="s">
        <v>99</v>
      </c>
      <c r="C33" s="3" t="s">
        <v>9</v>
      </c>
      <c r="D33" s="93">
        <f>D30</f>
        <v>585.54999999999995</v>
      </c>
      <c r="E33" s="53"/>
      <c r="F33" s="39">
        <f t="shared" si="0"/>
        <v>0</v>
      </c>
      <c r="H33" s="10">
        <v>18.47</v>
      </c>
      <c r="J33" s="59"/>
      <c r="K33" s="19"/>
      <c r="L33" s="59"/>
      <c r="M33" s="59"/>
      <c r="N33" s="59"/>
    </row>
    <row r="34" spans="1:14" ht="15" customHeight="1" x14ac:dyDescent="0.25">
      <c r="A34" s="64">
        <v>23</v>
      </c>
      <c r="B34" s="2" t="s">
        <v>19</v>
      </c>
      <c r="C34" s="3" t="s">
        <v>9</v>
      </c>
      <c r="D34" s="93">
        <f>D26</f>
        <v>734.14</v>
      </c>
      <c r="E34" s="53"/>
      <c r="F34" s="39">
        <f t="shared" si="0"/>
        <v>0</v>
      </c>
      <c r="H34" s="10">
        <v>4.62</v>
      </c>
      <c r="J34" s="59"/>
      <c r="K34" s="19"/>
      <c r="L34" s="59"/>
      <c r="M34" s="59"/>
      <c r="N34" s="59"/>
    </row>
    <row r="35" spans="1:14" ht="15" customHeight="1" x14ac:dyDescent="0.25">
      <c r="A35" s="64">
        <v>24</v>
      </c>
      <c r="B35" s="2" t="s">
        <v>20</v>
      </c>
      <c r="C35" s="3" t="s">
        <v>9</v>
      </c>
      <c r="D35" s="93">
        <f>D26</f>
        <v>734.14</v>
      </c>
      <c r="E35" s="53"/>
      <c r="F35" s="39">
        <f t="shared" si="0"/>
        <v>0</v>
      </c>
      <c r="H35" s="10">
        <v>7.95</v>
      </c>
      <c r="J35" s="59"/>
      <c r="K35" s="19"/>
      <c r="L35" s="59"/>
      <c r="M35" s="59"/>
      <c r="N35" s="59"/>
    </row>
    <row r="36" spans="1:14" ht="15" customHeight="1" x14ac:dyDescent="0.25">
      <c r="A36" s="64">
        <v>25</v>
      </c>
      <c r="B36" s="2" t="s">
        <v>21</v>
      </c>
      <c r="C36" s="3" t="s">
        <v>11</v>
      </c>
      <c r="D36" s="93">
        <f>2*D26</f>
        <v>1468.28</v>
      </c>
      <c r="E36" s="52"/>
      <c r="F36" s="39">
        <f t="shared" si="0"/>
        <v>0</v>
      </c>
      <c r="H36" s="74">
        <v>1.76</v>
      </c>
      <c r="J36" s="59"/>
      <c r="K36" s="19"/>
      <c r="L36" s="59"/>
      <c r="M36" s="59"/>
      <c r="N36" s="59"/>
    </row>
    <row r="37" spans="1:14" ht="15" customHeight="1" x14ac:dyDescent="0.25">
      <c r="A37" s="64">
        <v>26</v>
      </c>
      <c r="B37" s="2" t="s">
        <v>22</v>
      </c>
      <c r="C37" s="3" t="s">
        <v>11</v>
      </c>
      <c r="D37" s="93">
        <f>3*D26</f>
        <v>2202.42</v>
      </c>
      <c r="E37" s="52"/>
      <c r="F37" s="39">
        <f t="shared" si="0"/>
        <v>0</v>
      </c>
      <c r="H37" s="74">
        <v>1.64</v>
      </c>
      <c r="J37" s="59"/>
      <c r="K37" s="19"/>
      <c r="L37" s="59"/>
      <c r="M37" s="59"/>
      <c r="N37" s="59"/>
    </row>
    <row r="38" spans="1:14" ht="15" customHeight="1" x14ac:dyDescent="0.25">
      <c r="A38" s="64">
        <v>27</v>
      </c>
      <c r="B38" s="2" t="s">
        <v>23</v>
      </c>
      <c r="C38" s="3" t="s">
        <v>9</v>
      </c>
      <c r="D38" s="93">
        <f>D26</f>
        <v>734.14</v>
      </c>
      <c r="E38" s="52"/>
      <c r="F38" s="39">
        <f t="shared" si="0"/>
        <v>0</v>
      </c>
      <c r="H38" s="74">
        <v>24.44</v>
      </c>
      <c r="J38" s="59"/>
      <c r="K38" s="19"/>
      <c r="L38" s="59"/>
      <c r="M38" s="59"/>
      <c r="N38" s="59"/>
    </row>
    <row r="39" spans="1:14" ht="15" customHeight="1" x14ac:dyDescent="0.25">
      <c r="A39" s="64">
        <v>28</v>
      </c>
      <c r="B39" s="2" t="s">
        <v>24</v>
      </c>
      <c r="C39" s="3" t="s">
        <v>11</v>
      </c>
      <c r="D39" s="93">
        <f>D27</f>
        <v>99.2</v>
      </c>
      <c r="E39" s="52"/>
      <c r="F39" s="39">
        <f t="shared" si="0"/>
        <v>0</v>
      </c>
      <c r="H39" s="74">
        <v>25.5</v>
      </c>
      <c r="J39" s="59"/>
      <c r="K39" s="19"/>
      <c r="L39" s="59"/>
      <c r="M39" s="59"/>
      <c r="N39" s="59"/>
    </row>
    <row r="40" spans="1:14" ht="15" customHeight="1" x14ac:dyDescent="0.25">
      <c r="A40" s="65"/>
      <c r="B40" s="9"/>
      <c r="C40" s="104" t="s">
        <v>41</v>
      </c>
      <c r="D40" s="104"/>
      <c r="E40" s="104"/>
      <c r="F40" s="40">
        <f>SUM(F26:F39)</f>
        <v>0</v>
      </c>
      <c r="J40" s="59"/>
      <c r="K40" s="19"/>
      <c r="L40" s="59"/>
      <c r="M40" s="59"/>
      <c r="N40" s="59"/>
    </row>
    <row r="41" spans="1:14" ht="15" customHeight="1" x14ac:dyDescent="0.25">
      <c r="A41" s="105"/>
      <c r="B41" s="106"/>
      <c r="C41" s="106"/>
      <c r="D41" s="106"/>
      <c r="E41" s="106"/>
      <c r="F41" s="107"/>
      <c r="J41" s="59"/>
      <c r="K41" s="19"/>
      <c r="L41" s="59"/>
      <c r="M41" s="59"/>
      <c r="N41" s="59"/>
    </row>
    <row r="42" spans="1:14" s="14" customFormat="1" ht="20.100000000000001" customHeight="1" x14ac:dyDescent="0.25">
      <c r="A42" s="41" t="s">
        <v>44</v>
      </c>
      <c r="B42" s="26" t="s">
        <v>45</v>
      </c>
      <c r="C42" s="25"/>
      <c r="D42" s="25"/>
      <c r="E42" s="25"/>
      <c r="F42" s="42"/>
      <c r="J42" s="75"/>
      <c r="K42" s="60"/>
      <c r="L42" s="60"/>
      <c r="M42" s="60"/>
      <c r="N42" s="60"/>
    </row>
    <row r="43" spans="1:14" ht="15" customHeight="1" x14ac:dyDescent="0.25">
      <c r="A43" s="64">
        <v>29</v>
      </c>
      <c r="B43" s="2" t="s">
        <v>8</v>
      </c>
      <c r="C43" s="3" t="s">
        <v>9</v>
      </c>
      <c r="D43" s="93">
        <f>1381*0.94</f>
        <v>1298.1399999999999</v>
      </c>
      <c r="E43" s="53"/>
      <c r="F43" s="39">
        <f t="shared" si="0"/>
        <v>0</v>
      </c>
      <c r="H43" s="10">
        <v>1.21</v>
      </c>
      <c r="J43" s="59"/>
      <c r="K43" s="19"/>
      <c r="L43" s="59"/>
      <c r="M43" s="59"/>
      <c r="N43" s="59"/>
    </row>
    <row r="44" spans="1:14" ht="15" customHeight="1" x14ac:dyDescent="0.25">
      <c r="A44" s="64">
        <v>30</v>
      </c>
      <c r="B44" s="2" t="s">
        <v>10</v>
      </c>
      <c r="C44" s="3" t="s">
        <v>11</v>
      </c>
      <c r="D44" s="93">
        <f>(17.5+18.4+30)*1.12+93</f>
        <v>166.80799999999999</v>
      </c>
      <c r="E44" s="53"/>
      <c r="F44" s="39">
        <f t="shared" si="0"/>
        <v>0</v>
      </c>
      <c r="H44" s="10">
        <v>1.31</v>
      </c>
      <c r="J44" s="59"/>
      <c r="K44" s="19"/>
      <c r="L44" s="59"/>
      <c r="M44" s="59"/>
      <c r="N44" s="59"/>
    </row>
    <row r="45" spans="1:14" ht="15" customHeight="1" x14ac:dyDescent="0.25">
      <c r="A45" s="64">
        <v>31</v>
      </c>
      <c r="B45" s="2" t="s">
        <v>12</v>
      </c>
      <c r="C45" s="3" t="s">
        <v>9</v>
      </c>
      <c r="D45" s="93">
        <f>D43</f>
        <v>1298.1399999999999</v>
      </c>
      <c r="E45" s="53"/>
      <c r="F45" s="39">
        <f t="shared" si="0"/>
        <v>0</v>
      </c>
      <c r="H45" s="10">
        <v>0.18</v>
      </c>
      <c r="J45" s="59"/>
      <c r="K45" s="19"/>
      <c r="L45" s="59"/>
      <c r="M45" s="59"/>
      <c r="N45" s="59"/>
    </row>
    <row r="46" spans="1:14" ht="15" customHeight="1" x14ac:dyDescent="0.25">
      <c r="A46" s="64">
        <v>32</v>
      </c>
      <c r="B46" s="2" t="s">
        <v>13</v>
      </c>
      <c r="C46" s="3" t="s">
        <v>9</v>
      </c>
      <c r="D46" s="93">
        <f>D43</f>
        <v>1298.1399999999999</v>
      </c>
      <c r="E46" s="53"/>
      <c r="F46" s="39">
        <f t="shared" si="0"/>
        <v>0</v>
      </c>
      <c r="H46" s="10">
        <v>3.5</v>
      </c>
      <c r="J46" s="59"/>
      <c r="K46" s="19"/>
      <c r="L46" s="59"/>
      <c r="M46" s="59"/>
      <c r="N46" s="59"/>
    </row>
    <row r="47" spans="1:14" ht="15" customHeight="1" x14ac:dyDescent="0.25">
      <c r="A47" s="64">
        <v>33</v>
      </c>
      <c r="B47" s="2" t="s">
        <v>14</v>
      </c>
      <c r="C47" s="3" t="s">
        <v>9</v>
      </c>
      <c r="D47" s="93">
        <v>325.55</v>
      </c>
      <c r="E47" s="53"/>
      <c r="F47" s="39">
        <f t="shared" si="0"/>
        <v>0</v>
      </c>
      <c r="H47" s="10">
        <v>3.5</v>
      </c>
      <c r="J47" s="59"/>
      <c r="K47" s="19"/>
      <c r="L47" s="59"/>
      <c r="M47" s="59"/>
      <c r="N47" s="59"/>
    </row>
    <row r="48" spans="1:14" ht="15" customHeight="1" x14ac:dyDescent="0.25">
      <c r="A48" s="64">
        <v>34</v>
      </c>
      <c r="B48" s="2" t="s">
        <v>126</v>
      </c>
      <c r="C48" s="3" t="s">
        <v>16</v>
      </c>
      <c r="D48" s="92">
        <v>10</v>
      </c>
      <c r="E48" s="53"/>
      <c r="F48" s="39">
        <f t="shared" si="0"/>
        <v>0</v>
      </c>
      <c r="H48" s="10">
        <v>86</v>
      </c>
      <c r="J48" s="59"/>
      <c r="K48" s="61"/>
      <c r="L48" s="59"/>
      <c r="M48" s="59"/>
      <c r="N48" s="59"/>
    </row>
    <row r="49" spans="1:14" ht="15" customHeight="1" x14ac:dyDescent="0.25">
      <c r="A49" s="64">
        <v>35</v>
      </c>
      <c r="B49" s="2" t="s">
        <v>127</v>
      </c>
      <c r="C49" s="3" t="s">
        <v>16</v>
      </c>
      <c r="D49" s="92">
        <f>D48</f>
        <v>10</v>
      </c>
      <c r="E49" s="53"/>
      <c r="F49" s="39">
        <f t="shared" si="0"/>
        <v>0</v>
      </c>
      <c r="H49" s="10">
        <v>688</v>
      </c>
      <c r="J49" s="59"/>
      <c r="K49" s="61"/>
      <c r="L49" s="59"/>
      <c r="M49" s="59"/>
      <c r="N49" s="59"/>
    </row>
    <row r="50" spans="1:14" ht="15" customHeight="1" x14ac:dyDescent="0.25">
      <c r="A50" s="64">
        <v>36</v>
      </c>
      <c r="B50" s="2" t="s">
        <v>99</v>
      </c>
      <c r="C50" s="3" t="s">
        <v>9</v>
      </c>
      <c r="D50" s="93">
        <f>D47</f>
        <v>325.55</v>
      </c>
      <c r="E50" s="53"/>
      <c r="F50" s="39">
        <f t="shared" si="0"/>
        <v>0</v>
      </c>
      <c r="H50" s="10">
        <v>18.47</v>
      </c>
      <c r="J50" s="59"/>
      <c r="K50" s="19"/>
      <c r="L50" s="59"/>
      <c r="M50" s="59"/>
      <c r="N50" s="59"/>
    </row>
    <row r="51" spans="1:14" ht="15" customHeight="1" x14ac:dyDescent="0.25">
      <c r="A51" s="64">
        <v>37</v>
      </c>
      <c r="B51" s="2" t="s">
        <v>19</v>
      </c>
      <c r="C51" s="3" t="s">
        <v>9</v>
      </c>
      <c r="D51" s="93">
        <f>D43</f>
        <v>1298.1399999999999</v>
      </c>
      <c r="E51" s="53"/>
      <c r="F51" s="39">
        <f t="shared" si="0"/>
        <v>0</v>
      </c>
      <c r="H51" s="10">
        <v>4.62</v>
      </c>
      <c r="J51" s="59"/>
      <c r="K51" s="19"/>
      <c r="L51" s="59"/>
      <c r="M51" s="59"/>
      <c r="N51" s="59"/>
    </row>
    <row r="52" spans="1:14" ht="15" customHeight="1" x14ac:dyDescent="0.25">
      <c r="A52" s="64">
        <v>38</v>
      </c>
      <c r="B52" s="2" t="s">
        <v>20</v>
      </c>
      <c r="C52" s="3" t="s">
        <v>9</v>
      </c>
      <c r="D52" s="93">
        <f>D43</f>
        <v>1298.1399999999999</v>
      </c>
      <c r="E52" s="53"/>
      <c r="F52" s="39">
        <f t="shared" si="0"/>
        <v>0</v>
      </c>
      <c r="H52" s="10">
        <v>7.95</v>
      </c>
      <c r="J52" s="59"/>
      <c r="K52" s="19"/>
      <c r="L52" s="59"/>
      <c r="M52" s="59"/>
      <c r="N52" s="59"/>
    </row>
    <row r="53" spans="1:14" ht="15" customHeight="1" x14ac:dyDescent="0.25">
      <c r="A53" s="64">
        <v>39</v>
      </c>
      <c r="B53" s="2" t="s">
        <v>21</v>
      </c>
      <c r="C53" s="3" t="s">
        <v>11</v>
      </c>
      <c r="D53" s="93">
        <f>2*D43</f>
        <v>2596.2799999999997</v>
      </c>
      <c r="E53" s="52"/>
      <c r="F53" s="39">
        <f t="shared" si="0"/>
        <v>0</v>
      </c>
      <c r="H53" s="74">
        <v>1.76</v>
      </c>
      <c r="J53" s="59"/>
      <c r="K53" s="19"/>
      <c r="L53" s="59"/>
      <c r="M53" s="59"/>
      <c r="N53" s="59"/>
    </row>
    <row r="54" spans="1:14" ht="15" customHeight="1" x14ac:dyDescent="0.25">
      <c r="A54" s="64">
        <v>40</v>
      </c>
      <c r="B54" s="2" t="s">
        <v>22</v>
      </c>
      <c r="C54" s="3" t="s">
        <v>11</v>
      </c>
      <c r="D54" s="93">
        <f>3*D43</f>
        <v>3894.4199999999996</v>
      </c>
      <c r="E54" s="52"/>
      <c r="F54" s="39">
        <f t="shared" si="0"/>
        <v>0</v>
      </c>
      <c r="H54" s="74">
        <v>1.64</v>
      </c>
      <c r="J54" s="59"/>
      <c r="K54" s="19"/>
      <c r="L54" s="59"/>
      <c r="M54" s="59"/>
      <c r="N54" s="59"/>
    </row>
    <row r="55" spans="1:14" ht="15" customHeight="1" x14ac:dyDescent="0.25">
      <c r="A55" s="64">
        <v>41</v>
      </c>
      <c r="B55" s="2" t="s">
        <v>23</v>
      </c>
      <c r="C55" s="3" t="s">
        <v>9</v>
      </c>
      <c r="D55" s="93">
        <f>D43</f>
        <v>1298.1399999999999</v>
      </c>
      <c r="E55" s="52"/>
      <c r="F55" s="39">
        <f t="shared" si="0"/>
        <v>0</v>
      </c>
      <c r="H55" s="74">
        <v>24.44</v>
      </c>
      <c r="K55" s="19"/>
      <c r="L55" s="59"/>
    </row>
    <row r="56" spans="1:14" ht="15" customHeight="1" x14ac:dyDescent="0.25">
      <c r="A56" s="64">
        <v>42</v>
      </c>
      <c r="B56" s="2" t="s">
        <v>24</v>
      </c>
      <c r="C56" s="3" t="s">
        <v>11</v>
      </c>
      <c r="D56" s="93">
        <f>D44</f>
        <v>166.80799999999999</v>
      </c>
      <c r="E56" s="52"/>
      <c r="F56" s="39">
        <f t="shared" si="0"/>
        <v>0</v>
      </c>
      <c r="H56" s="74">
        <v>25.5</v>
      </c>
      <c r="K56" s="19"/>
      <c r="L56" s="59"/>
    </row>
    <row r="57" spans="1:14" ht="15" customHeight="1" x14ac:dyDescent="0.25">
      <c r="A57" s="65"/>
      <c r="B57" s="9"/>
      <c r="C57" s="104" t="s">
        <v>42</v>
      </c>
      <c r="D57" s="104"/>
      <c r="E57" s="104"/>
      <c r="F57" s="40">
        <f>SUM(F43:F56)</f>
        <v>0</v>
      </c>
      <c r="K57" s="19"/>
      <c r="L57" s="59"/>
    </row>
    <row r="58" spans="1:14" ht="15" customHeight="1" x14ac:dyDescent="0.25">
      <c r="A58" s="105"/>
      <c r="B58" s="106"/>
      <c r="C58" s="106"/>
      <c r="D58" s="106"/>
      <c r="E58" s="106"/>
      <c r="F58" s="107"/>
      <c r="K58" s="19"/>
      <c r="L58" s="59"/>
    </row>
    <row r="59" spans="1:14" s="14" customFormat="1" ht="20.100000000000001" customHeight="1" x14ac:dyDescent="0.25">
      <c r="A59" s="41" t="s">
        <v>47</v>
      </c>
      <c r="B59" s="26" t="s">
        <v>86</v>
      </c>
      <c r="C59" s="25"/>
      <c r="D59" s="25"/>
      <c r="E59" s="25"/>
      <c r="F59" s="42"/>
      <c r="J59" s="75"/>
      <c r="K59" s="60"/>
      <c r="L59" s="60"/>
    </row>
    <row r="60" spans="1:14" ht="15" customHeight="1" x14ac:dyDescent="0.25">
      <c r="A60" s="64">
        <v>43</v>
      </c>
      <c r="B60" s="2" t="s">
        <v>8</v>
      </c>
      <c r="C60" s="3" t="s">
        <v>9</v>
      </c>
      <c r="D60" s="15">
        <v>376</v>
      </c>
      <c r="E60" s="53"/>
      <c r="F60" s="39">
        <f t="shared" si="0"/>
        <v>0</v>
      </c>
      <c r="H60" s="10">
        <v>1.21</v>
      </c>
      <c r="K60" s="19"/>
      <c r="L60" s="59"/>
    </row>
    <row r="61" spans="1:14" ht="15" customHeight="1" x14ac:dyDescent="0.25">
      <c r="A61" s="64">
        <v>44</v>
      </c>
      <c r="B61" s="2" t="s">
        <v>10</v>
      </c>
      <c r="C61" s="3" t="s">
        <v>11</v>
      </c>
      <c r="D61" s="15">
        <f>22*1.12+18</f>
        <v>42.64</v>
      </c>
      <c r="E61" s="53"/>
      <c r="F61" s="39">
        <f t="shared" si="0"/>
        <v>0</v>
      </c>
      <c r="H61" s="10">
        <v>1.31</v>
      </c>
      <c r="K61" s="19"/>
      <c r="L61" s="59"/>
    </row>
    <row r="62" spans="1:14" ht="15" customHeight="1" x14ac:dyDescent="0.25">
      <c r="A62" s="64">
        <v>45</v>
      </c>
      <c r="B62" s="2" t="s">
        <v>12</v>
      </c>
      <c r="C62" s="3" t="s">
        <v>9</v>
      </c>
      <c r="D62" s="15">
        <f>D60</f>
        <v>376</v>
      </c>
      <c r="E62" s="53"/>
      <c r="F62" s="39">
        <f t="shared" si="0"/>
        <v>0</v>
      </c>
      <c r="H62" s="10">
        <v>0.18</v>
      </c>
      <c r="K62" s="19"/>
      <c r="L62" s="59"/>
    </row>
    <row r="63" spans="1:14" ht="15" customHeight="1" x14ac:dyDescent="0.25">
      <c r="A63" s="64">
        <v>46</v>
      </c>
      <c r="B63" s="2" t="s">
        <v>13</v>
      </c>
      <c r="C63" s="3" t="s">
        <v>9</v>
      </c>
      <c r="D63" s="15">
        <f>D60</f>
        <v>376</v>
      </c>
      <c r="E63" s="53"/>
      <c r="F63" s="39">
        <f t="shared" si="0"/>
        <v>0</v>
      </c>
      <c r="H63" s="10">
        <v>3.5</v>
      </c>
      <c r="K63" s="19"/>
      <c r="L63" s="59"/>
    </row>
    <row r="64" spans="1:14" ht="15" customHeight="1" x14ac:dyDescent="0.25">
      <c r="A64" s="64">
        <v>47</v>
      </c>
      <c r="B64" s="2" t="s">
        <v>19</v>
      </c>
      <c r="C64" s="3" t="s">
        <v>9</v>
      </c>
      <c r="D64" s="15">
        <f>D63</f>
        <v>376</v>
      </c>
      <c r="E64" s="53"/>
      <c r="F64" s="39">
        <f t="shared" si="0"/>
        <v>0</v>
      </c>
      <c r="H64" s="10">
        <v>4.62</v>
      </c>
      <c r="K64" s="19"/>
      <c r="L64" s="59"/>
    </row>
    <row r="65" spans="1:12" ht="15" customHeight="1" x14ac:dyDescent="0.25">
      <c r="A65" s="64">
        <v>48</v>
      </c>
      <c r="B65" s="2" t="s">
        <v>20</v>
      </c>
      <c r="C65" s="3" t="s">
        <v>9</v>
      </c>
      <c r="D65" s="15">
        <f>D60</f>
        <v>376</v>
      </c>
      <c r="E65" s="53"/>
      <c r="F65" s="39">
        <f t="shared" si="0"/>
        <v>0</v>
      </c>
      <c r="H65" s="10">
        <v>7.95</v>
      </c>
      <c r="K65" s="19"/>
      <c r="L65" s="59"/>
    </row>
    <row r="66" spans="1:12" ht="15" customHeight="1" x14ac:dyDescent="0.25">
      <c r="A66" s="64">
        <v>49</v>
      </c>
      <c r="B66" s="2" t="s">
        <v>21</v>
      </c>
      <c r="C66" s="3" t="s">
        <v>11</v>
      </c>
      <c r="D66" s="15">
        <f>2*D60</f>
        <v>752</v>
      </c>
      <c r="E66" s="52"/>
      <c r="F66" s="39">
        <f t="shared" si="0"/>
        <v>0</v>
      </c>
      <c r="H66" s="74">
        <v>1.76</v>
      </c>
      <c r="K66" s="19"/>
      <c r="L66" s="59"/>
    </row>
    <row r="67" spans="1:12" ht="15" customHeight="1" x14ac:dyDescent="0.25">
      <c r="A67" s="64">
        <v>50</v>
      </c>
      <c r="B67" s="2" t="s">
        <v>22</v>
      </c>
      <c r="C67" s="3" t="s">
        <v>11</v>
      </c>
      <c r="D67" s="15">
        <f>3*D60</f>
        <v>1128</v>
      </c>
      <c r="E67" s="52"/>
      <c r="F67" s="39">
        <f t="shared" si="0"/>
        <v>0</v>
      </c>
      <c r="H67" s="74">
        <v>1.64</v>
      </c>
      <c r="K67" s="19"/>
      <c r="L67" s="59"/>
    </row>
    <row r="68" spans="1:12" ht="15" customHeight="1" x14ac:dyDescent="0.25">
      <c r="A68" s="64">
        <v>51</v>
      </c>
      <c r="B68" s="2" t="s">
        <v>23</v>
      </c>
      <c r="C68" s="3" t="s">
        <v>9</v>
      </c>
      <c r="D68" s="15">
        <f>D60</f>
        <v>376</v>
      </c>
      <c r="E68" s="52"/>
      <c r="F68" s="39">
        <f t="shared" si="0"/>
        <v>0</v>
      </c>
      <c r="H68" s="74">
        <v>24.44</v>
      </c>
      <c r="K68" s="19"/>
      <c r="L68" s="59"/>
    </row>
    <row r="69" spans="1:12" ht="15" customHeight="1" x14ac:dyDescent="0.25">
      <c r="A69" s="64">
        <v>52</v>
      </c>
      <c r="B69" s="2" t="s">
        <v>24</v>
      </c>
      <c r="C69" s="3" t="s">
        <v>11</v>
      </c>
      <c r="D69" s="15">
        <f>D61</f>
        <v>42.64</v>
      </c>
      <c r="E69" s="52"/>
      <c r="F69" s="39">
        <f t="shared" si="0"/>
        <v>0</v>
      </c>
      <c r="H69" s="74">
        <v>25.5</v>
      </c>
      <c r="K69" s="19"/>
      <c r="L69" s="59"/>
    </row>
    <row r="70" spans="1:12" ht="15" customHeight="1" x14ac:dyDescent="0.25">
      <c r="A70" s="65"/>
      <c r="B70" s="9"/>
      <c r="C70" s="104" t="s">
        <v>50</v>
      </c>
      <c r="D70" s="104"/>
      <c r="E70" s="104"/>
      <c r="F70" s="40">
        <f>SUM(F60:F69)</f>
        <v>0</v>
      </c>
      <c r="K70" s="19"/>
      <c r="L70" s="59"/>
    </row>
    <row r="71" spans="1:12" ht="15" customHeight="1" x14ac:dyDescent="0.25">
      <c r="A71" s="105"/>
      <c r="B71" s="106"/>
      <c r="C71" s="106"/>
      <c r="D71" s="106"/>
      <c r="E71" s="106"/>
      <c r="F71" s="107"/>
      <c r="K71" s="19"/>
      <c r="L71" s="59"/>
    </row>
    <row r="72" spans="1:12" s="14" customFormat="1" ht="20.100000000000001" customHeight="1" x14ac:dyDescent="0.25">
      <c r="A72" s="41" t="s">
        <v>48</v>
      </c>
      <c r="B72" s="26" t="s">
        <v>46</v>
      </c>
      <c r="C72" s="25"/>
      <c r="D72" s="25"/>
      <c r="E72" s="25"/>
      <c r="F72" s="42"/>
      <c r="J72" s="75"/>
      <c r="K72" s="60"/>
      <c r="L72" s="60"/>
    </row>
    <row r="73" spans="1:12" ht="15" customHeight="1" x14ac:dyDescent="0.25">
      <c r="A73" s="64">
        <v>53</v>
      </c>
      <c r="B73" s="2" t="s">
        <v>98</v>
      </c>
      <c r="C73" s="3" t="s">
        <v>9</v>
      </c>
      <c r="D73" s="15">
        <v>267</v>
      </c>
      <c r="E73" s="52"/>
      <c r="F73" s="39">
        <f t="shared" si="0"/>
        <v>0</v>
      </c>
      <c r="H73" s="76">
        <v>0</v>
      </c>
      <c r="K73" s="19"/>
      <c r="L73" s="59"/>
    </row>
    <row r="74" spans="1:12" ht="15" customHeight="1" x14ac:dyDescent="0.25">
      <c r="A74" s="64">
        <v>54</v>
      </c>
      <c r="B74" s="2" t="s">
        <v>12</v>
      </c>
      <c r="C74" s="3" t="s">
        <v>9</v>
      </c>
      <c r="D74" s="15">
        <f>D73</f>
        <v>267</v>
      </c>
      <c r="E74" s="52"/>
      <c r="F74" s="39">
        <f t="shared" ref="F74:F109" si="1">E74*D74</f>
        <v>0</v>
      </c>
      <c r="H74" s="10">
        <v>0.18</v>
      </c>
      <c r="K74" s="19"/>
      <c r="L74" s="59"/>
    </row>
    <row r="75" spans="1:12" ht="15" customHeight="1" x14ac:dyDescent="0.25">
      <c r="A75" s="64">
        <v>55</v>
      </c>
      <c r="B75" s="2" t="s">
        <v>13</v>
      </c>
      <c r="C75" s="3" t="s">
        <v>9</v>
      </c>
      <c r="D75" s="15">
        <f>D73</f>
        <v>267</v>
      </c>
      <c r="E75" s="52"/>
      <c r="F75" s="39">
        <f t="shared" si="1"/>
        <v>0</v>
      </c>
      <c r="H75" s="10">
        <v>3.5</v>
      </c>
      <c r="K75" s="19"/>
      <c r="L75" s="59"/>
    </row>
    <row r="76" spans="1:12" ht="15" customHeight="1" x14ac:dyDescent="0.25">
      <c r="A76" s="64">
        <v>56</v>
      </c>
      <c r="B76" s="2" t="s">
        <v>14</v>
      </c>
      <c r="C76" s="3" t="s">
        <v>9</v>
      </c>
      <c r="D76" s="15">
        <f>D73</f>
        <v>267</v>
      </c>
      <c r="E76" s="52"/>
      <c r="F76" s="39">
        <f t="shared" si="1"/>
        <v>0</v>
      </c>
      <c r="H76" s="10">
        <v>3.5</v>
      </c>
      <c r="K76" s="19"/>
      <c r="L76" s="59"/>
    </row>
    <row r="77" spans="1:12" ht="15" customHeight="1" x14ac:dyDescent="0.25">
      <c r="A77" s="64">
        <v>57</v>
      </c>
      <c r="B77" s="2" t="s">
        <v>15</v>
      </c>
      <c r="C77" s="3" t="s">
        <v>16</v>
      </c>
      <c r="D77" s="15">
        <f>0.05*D73</f>
        <v>13.350000000000001</v>
      </c>
      <c r="E77" s="52"/>
      <c r="F77" s="39">
        <f t="shared" si="1"/>
        <v>0</v>
      </c>
      <c r="H77" s="10">
        <v>86</v>
      </c>
      <c r="K77"/>
    </row>
    <row r="78" spans="1:12" ht="15" customHeight="1" x14ac:dyDescent="0.25">
      <c r="A78" s="64">
        <v>58</v>
      </c>
      <c r="B78" s="2" t="s">
        <v>109</v>
      </c>
      <c r="C78" s="3" t="s">
        <v>9</v>
      </c>
      <c r="D78" s="78">
        <v>240</v>
      </c>
      <c r="E78" s="91"/>
      <c r="F78" s="81">
        <f t="shared" si="1"/>
        <v>0</v>
      </c>
      <c r="H78" s="10"/>
      <c r="K78"/>
    </row>
    <row r="79" spans="1:12" ht="15" customHeight="1" x14ac:dyDescent="0.25">
      <c r="A79" s="64">
        <v>59</v>
      </c>
      <c r="B79" s="2" t="s">
        <v>17</v>
      </c>
      <c r="C79" s="3" t="s">
        <v>16</v>
      </c>
      <c r="D79" s="15">
        <f>D77</f>
        <v>13.350000000000001</v>
      </c>
      <c r="E79" s="52"/>
      <c r="F79" s="39">
        <f t="shared" si="1"/>
        <v>0</v>
      </c>
      <c r="H79" s="10">
        <v>688</v>
      </c>
      <c r="K79"/>
    </row>
    <row r="80" spans="1:12" ht="15" customHeight="1" x14ac:dyDescent="0.25">
      <c r="A80" s="64">
        <v>60</v>
      </c>
      <c r="B80" s="2" t="s">
        <v>99</v>
      </c>
      <c r="C80" s="3" t="s">
        <v>9</v>
      </c>
      <c r="D80" s="15">
        <f>D73</f>
        <v>267</v>
      </c>
      <c r="E80" s="52"/>
      <c r="F80" s="39">
        <f t="shared" si="1"/>
        <v>0</v>
      </c>
      <c r="H80" s="10">
        <v>18.47</v>
      </c>
      <c r="K80"/>
    </row>
    <row r="81" spans="1:12" ht="15" customHeight="1" x14ac:dyDescent="0.25">
      <c r="A81" s="64">
        <v>61</v>
      </c>
      <c r="B81" s="2" t="s">
        <v>19</v>
      </c>
      <c r="C81" s="3" t="s">
        <v>9</v>
      </c>
      <c r="D81" s="15">
        <f>D73</f>
        <v>267</v>
      </c>
      <c r="E81" s="52"/>
      <c r="F81" s="39">
        <f t="shared" si="1"/>
        <v>0</v>
      </c>
      <c r="H81" s="10">
        <v>4.62</v>
      </c>
      <c r="K81"/>
    </row>
    <row r="82" spans="1:12" ht="15" customHeight="1" x14ac:dyDescent="0.25">
      <c r="A82" s="64">
        <v>62</v>
      </c>
      <c r="B82" s="2" t="s">
        <v>20</v>
      </c>
      <c r="C82" s="3" t="s">
        <v>9</v>
      </c>
      <c r="D82" s="15">
        <f>D73</f>
        <v>267</v>
      </c>
      <c r="E82" s="52"/>
      <c r="F82" s="39">
        <f t="shared" si="1"/>
        <v>0</v>
      </c>
      <c r="H82" s="10">
        <v>7.95</v>
      </c>
      <c r="K82" s="19"/>
      <c r="L82" s="59"/>
    </row>
    <row r="83" spans="1:12" ht="15" customHeight="1" x14ac:dyDescent="0.25">
      <c r="A83" s="64">
        <v>63</v>
      </c>
      <c r="B83" s="2" t="s">
        <v>87</v>
      </c>
      <c r="C83" s="3" t="s">
        <v>9</v>
      </c>
      <c r="D83" s="15">
        <f>D73</f>
        <v>267</v>
      </c>
      <c r="E83" s="52"/>
      <c r="F83" s="39">
        <f t="shared" si="1"/>
        <v>0</v>
      </c>
      <c r="H83" s="76">
        <v>0</v>
      </c>
      <c r="K83" s="19"/>
      <c r="L83" s="59"/>
    </row>
    <row r="84" spans="1:12" ht="15" customHeight="1" x14ac:dyDescent="0.25">
      <c r="A84" s="65"/>
      <c r="B84" s="9"/>
      <c r="C84" s="104" t="s">
        <v>51</v>
      </c>
      <c r="D84" s="104"/>
      <c r="E84" s="104"/>
      <c r="F84" s="40">
        <f>SUM(F73:F83)</f>
        <v>0</v>
      </c>
      <c r="K84" s="19"/>
      <c r="L84" s="59"/>
    </row>
    <row r="85" spans="1:12" ht="15" customHeight="1" x14ac:dyDescent="0.25">
      <c r="A85" s="105"/>
      <c r="B85" s="106"/>
      <c r="C85" s="106"/>
      <c r="D85" s="106"/>
      <c r="E85" s="106"/>
      <c r="F85" s="107"/>
    </row>
    <row r="86" spans="1:12" s="14" customFormat="1" ht="20.100000000000001" customHeight="1" x14ac:dyDescent="0.25">
      <c r="A86" s="41" t="s">
        <v>77</v>
      </c>
      <c r="B86" s="26" t="s">
        <v>55</v>
      </c>
      <c r="C86" s="28"/>
      <c r="D86" s="25"/>
      <c r="E86" s="25"/>
      <c r="F86" s="42"/>
      <c r="J86" s="75"/>
    </row>
    <row r="87" spans="1:12" ht="15" customHeight="1" x14ac:dyDescent="0.25">
      <c r="A87" s="64">
        <v>64</v>
      </c>
      <c r="B87" s="2" t="s">
        <v>66</v>
      </c>
      <c r="C87" s="7" t="s">
        <v>31</v>
      </c>
      <c r="D87" s="15">
        <v>25</v>
      </c>
      <c r="E87" s="53"/>
      <c r="F87" s="39">
        <f t="shared" si="1"/>
        <v>0</v>
      </c>
      <c r="H87" s="10">
        <v>80</v>
      </c>
    </row>
    <row r="88" spans="1:12" ht="15" customHeight="1" x14ac:dyDescent="0.25">
      <c r="A88" s="64">
        <v>65</v>
      </c>
      <c r="B88" s="2" t="s">
        <v>58</v>
      </c>
      <c r="C88" s="3" t="s">
        <v>9</v>
      </c>
      <c r="D88" s="15">
        <v>176</v>
      </c>
      <c r="E88" s="52"/>
      <c r="F88" s="39">
        <f t="shared" si="1"/>
        <v>0</v>
      </c>
      <c r="H88" s="10">
        <v>1.21</v>
      </c>
    </row>
    <row r="89" spans="1:12" ht="15" customHeight="1" x14ac:dyDescent="0.25">
      <c r="A89" s="64">
        <v>66</v>
      </c>
      <c r="B89" s="2" t="s">
        <v>10</v>
      </c>
      <c r="C89" s="3" t="s">
        <v>11</v>
      </c>
      <c r="D89" s="15">
        <f>(1.5+1.5+2.7)*D87</f>
        <v>142.5</v>
      </c>
      <c r="E89" s="52"/>
      <c r="F89" s="39">
        <f t="shared" si="1"/>
        <v>0</v>
      </c>
      <c r="H89" s="10">
        <v>1.31</v>
      </c>
    </row>
    <row r="90" spans="1:12" ht="15" customHeight="1" x14ac:dyDescent="0.25">
      <c r="A90" s="64">
        <v>67</v>
      </c>
      <c r="B90" s="2" t="s">
        <v>12</v>
      </c>
      <c r="C90" s="3" t="s">
        <v>9</v>
      </c>
      <c r="D90" s="15">
        <f>D88</f>
        <v>176</v>
      </c>
      <c r="E90" s="52"/>
      <c r="F90" s="39">
        <f t="shared" si="1"/>
        <v>0</v>
      </c>
      <c r="H90" s="10">
        <v>0.18</v>
      </c>
    </row>
    <row r="91" spans="1:12" ht="15" customHeight="1" x14ac:dyDescent="0.25">
      <c r="A91" s="64">
        <v>68</v>
      </c>
      <c r="B91" s="2" t="s">
        <v>13</v>
      </c>
      <c r="C91" s="3" t="s">
        <v>9</v>
      </c>
      <c r="D91" s="15">
        <f>D88</f>
        <v>176</v>
      </c>
      <c r="E91" s="52"/>
      <c r="F91" s="39">
        <f t="shared" si="1"/>
        <v>0</v>
      </c>
      <c r="H91" s="10">
        <v>3.5</v>
      </c>
    </row>
    <row r="92" spans="1:12" ht="15" customHeight="1" x14ac:dyDescent="0.25">
      <c r="A92" s="64">
        <v>69</v>
      </c>
      <c r="B92" s="2" t="s">
        <v>14</v>
      </c>
      <c r="C92" s="3" t="s">
        <v>9</v>
      </c>
      <c r="D92" s="15">
        <f>D88</f>
        <v>176</v>
      </c>
      <c r="E92" s="52"/>
      <c r="F92" s="39">
        <f t="shared" si="1"/>
        <v>0</v>
      </c>
      <c r="H92" s="10">
        <v>3.5</v>
      </c>
    </row>
    <row r="93" spans="1:12" ht="15" customHeight="1" x14ac:dyDescent="0.25">
      <c r="A93" s="64">
        <v>70</v>
      </c>
      <c r="B93" s="2" t="s">
        <v>57</v>
      </c>
      <c r="C93" s="3" t="s">
        <v>9</v>
      </c>
      <c r="D93" s="15">
        <f>((1.4*1.3)+(1.4*1.3-1.1*0.9))*D87</f>
        <v>66.249999999999986</v>
      </c>
      <c r="E93" s="52"/>
      <c r="F93" s="39">
        <f t="shared" si="1"/>
        <v>0</v>
      </c>
      <c r="H93" s="10">
        <v>3.5</v>
      </c>
    </row>
    <row r="94" spans="1:12" ht="15" customHeight="1" x14ac:dyDescent="0.25">
      <c r="A94" s="64">
        <v>71</v>
      </c>
      <c r="B94" s="2" t="s">
        <v>68</v>
      </c>
      <c r="C94" s="3" t="s">
        <v>11</v>
      </c>
      <c r="D94" s="15">
        <f>7.3*D87</f>
        <v>182.5</v>
      </c>
      <c r="E94" s="53"/>
      <c r="F94" s="39">
        <f t="shared" si="1"/>
        <v>0</v>
      </c>
      <c r="H94" s="10">
        <v>31</v>
      </c>
      <c r="K94" s="19"/>
    </row>
    <row r="95" spans="1:12" ht="15" customHeight="1" x14ac:dyDescent="0.25">
      <c r="A95" s="64">
        <v>72</v>
      </c>
      <c r="B95" s="2" t="s">
        <v>69</v>
      </c>
      <c r="C95" s="3" t="s">
        <v>11</v>
      </c>
      <c r="D95" s="15">
        <f>7.2*D87</f>
        <v>180</v>
      </c>
      <c r="E95" s="53"/>
      <c r="F95" s="39">
        <f t="shared" si="1"/>
        <v>0</v>
      </c>
      <c r="H95" s="10">
        <v>22</v>
      </c>
      <c r="K95" s="19"/>
    </row>
    <row r="96" spans="1:12" ht="15" customHeight="1" x14ac:dyDescent="0.25">
      <c r="A96" s="64">
        <v>73</v>
      </c>
      <c r="B96" s="2" t="s">
        <v>60</v>
      </c>
      <c r="C96" s="3" t="s">
        <v>11</v>
      </c>
      <c r="D96" s="15">
        <f>3*D87</f>
        <v>75</v>
      </c>
      <c r="E96" s="53"/>
      <c r="F96" s="39">
        <f t="shared" si="1"/>
        <v>0</v>
      </c>
      <c r="H96" s="10">
        <v>0</v>
      </c>
    </row>
    <row r="97" spans="1:11" ht="15" customHeight="1" x14ac:dyDescent="0.25">
      <c r="A97" s="64">
        <v>74</v>
      </c>
      <c r="B97" s="2" t="s">
        <v>99</v>
      </c>
      <c r="C97" s="3" t="s">
        <v>9</v>
      </c>
      <c r="D97" s="17">
        <f>D90</f>
        <v>176</v>
      </c>
      <c r="E97" s="52"/>
      <c r="F97" s="39">
        <f t="shared" si="1"/>
        <v>0</v>
      </c>
      <c r="H97" s="10">
        <v>18.47</v>
      </c>
    </row>
    <row r="98" spans="1:11" ht="15" customHeight="1" x14ac:dyDescent="0.25">
      <c r="A98" s="64">
        <v>75</v>
      </c>
      <c r="B98" s="2" t="s">
        <v>54</v>
      </c>
      <c r="C98" s="3" t="s">
        <v>9</v>
      </c>
      <c r="D98" s="15">
        <f>D88</f>
        <v>176</v>
      </c>
      <c r="E98" s="52"/>
      <c r="F98" s="39">
        <f t="shared" si="1"/>
        <v>0</v>
      </c>
      <c r="H98" s="10">
        <v>4.62</v>
      </c>
    </row>
    <row r="99" spans="1:11" ht="15" customHeight="1" x14ac:dyDescent="0.25">
      <c r="A99" s="64">
        <v>76</v>
      </c>
      <c r="B99" s="2" t="s">
        <v>20</v>
      </c>
      <c r="C99" s="3" t="s">
        <v>9</v>
      </c>
      <c r="D99" s="15">
        <f>D88</f>
        <v>176</v>
      </c>
      <c r="E99" s="52"/>
      <c r="F99" s="39">
        <f t="shared" si="1"/>
        <v>0</v>
      </c>
      <c r="H99" s="10">
        <v>7.95</v>
      </c>
    </row>
    <row r="100" spans="1:11" ht="15" customHeight="1" x14ac:dyDescent="0.25">
      <c r="A100" s="64">
        <v>77</v>
      </c>
      <c r="B100" s="2" t="s">
        <v>21</v>
      </c>
      <c r="C100" s="3" t="s">
        <v>11</v>
      </c>
      <c r="D100" s="15">
        <f>2*D88</f>
        <v>352</v>
      </c>
      <c r="E100" s="52"/>
      <c r="F100" s="39">
        <f t="shared" si="1"/>
        <v>0</v>
      </c>
      <c r="H100" s="10">
        <v>1.76</v>
      </c>
    </row>
    <row r="101" spans="1:11" ht="15" customHeight="1" x14ac:dyDescent="0.25">
      <c r="A101" s="64">
        <v>78</v>
      </c>
      <c r="B101" s="2" t="s">
        <v>22</v>
      </c>
      <c r="C101" s="3" t="s">
        <v>11</v>
      </c>
      <c r="D101" s="15">
        <f>3*D88</f>
        <v>528</v>
      </c>
      <c r="E101" s="52"/>
      <c r="F101" s="39">
        <f t="shared" si="1"/>
        <v>0</v>
      </c>
      <c r="H101" s="10">
        <v>1.64</v>
      </c>
    </row>
    <row r="102" spans="1:11" ht="15" customHeight="1" x14ac:dyDescent="0.25">
      <c r="A102" s="64">
        <v>79</v>
      </c>
      <c r="B102" s="2" t="s">
        <v>23</v>
      </c>
      <c r="C102" s="3" t="s">
        <v>9</v>
      </c>
      <c r="D102" s="15">
        <f>D88</f>
        <v>176</v>
      </c>
      <c r="E102" s="52"/>
      <c r="F102" s="39">
        <f t="shared" si="1"/>
        <v>0</v>
      </c>
      <c r="H102" s="10">
        <v>24.44</v>
      </c>
    </row>
    <row r="103" spans="1:11" ht="15" customHeight="1" x14ac:dyDescent="0.25">
      <c r="A103" s="64">
        <v>80</v>
      </c>
      <c r="B103" s="2" t="s">
        <v>24</v>
      </c>
      <c r="C103" s="3" t="s">
        <v>11</v>
      </c>
      <c r="D103" s="15">
        <f>D89</f>
        <v>142.5</v>
      </c>
      <c r="E103" s="52"/>
      <c r="F103" s="39">
        <f t="shared" si="1"/>
        <v>0</v>
      </c>
      <c r="H103" s="10">
        <v>25.5</v>
      </c>
    </row>
    <row r="104" spans="1:11" ht="15" customHeight="1" x14ac:dyDescent="0.25">
      <c r="A104" s="64">
        <v>81</v>
      </c>
      <c r="B104" s="2" t="s">
        <v>75</v>
      </c>
      <c r="C104" s="3" t="s">
        <v>9</v>
      </c>
      <c r="D104" s="15">
        <f>D93</f>
        <v>66.249999999999986</v>
      </c>
      <c r="E104" s="52"/>
      <c r="F104" s="39">
        <f t="shared" si="1"/>
        <v>0</v>
      </c>
      <c r="H104" s="10">
        <v>22</v>
      </c>
      <c r="K104"/>
    </row>
    <row r="105" spans="1:11" ht="15" customHeight="1" x14ac:dyDescent="0.25">
      <c r="A105" s="64">
        <v>82</v>
      </c>
      <c r="B105" s="2" t="s">
        <v>59</v>
      </c>
      <c r="C105" s="3" t="s">
        <v>11</v>
      </c>
      <c r="D105" s="15">
        <f>D96</f>
        <v>75</v>
      </c>
      <c r="E105" s="53"/>
      <c r="F105" s="39">
        <f t="shared" si="1"/>
        <v>0</v>
      </c>
      <c r="H105" s="10">
        <v>0</v>
      </c>
      <c r="K105"/>
    </row>
    <row r="106" spans="1:11" ht="15" customHeight="1" x14ac:dyDescent="0.25">
      <c r="A106" s="64">
        <v>83</v>
      </c>
      <c r="B106" s="2" t="s">
        <v>107</v>
      </c>
      <c r="C106" s="3" t="s">
        <v>9</v>
      </c>
      <c r="D106" s="10">
        <f>0.8*1*D87</f>
        <v>20</v>
      </c>
      <c r="E106" s="53"/>
      <c r="F106" s="39">
        <f t="shared" si="1"/>
        <v>0</v>
      </c>
      <c r="H106" s="10"/>
      <c r="K106"/>
    </row>
    <row r="107" spans="1:11" ht="15" customHeight="1" x14ac:dyDescent="0.25">
      <c r="A107" s="64">
        <v>84</v>
      </c>
      <c r="B107" s="2" t="s">
        <v>67</v>
      </c>
      <c r="C107" s="3" t="s">
        <v>33</v>
      </c>
      <c r="D107" s="10">
        <v>33</v>
      </c>
      <c r="E107" s="53"/>
      <c r="F107" s="39">
        <f t="shared" si="1"/>
        <v>0</v>
      </c>
      <c r="H107" s="10">
        <v>50</v>
      </c>
      <c r="K107"/>
    </row>
    <row r="108" spans="1:11" ht="15" customHeight="1" x14ac:dyDescent="0.25">
      <c r="A108" s="64">
        <v>85</v>
      </c>
      <c r="B108" s="6" t="s">
        <v>32</v>
      </c>
      <c r="C108" s="3" t="s">
        <v>33</v>
      </c>
      <c r="D108" s="15">
        <v>33</v>
      </c>
      <c r="E108" s="52"/>
      <c r="F108" s="39">
        <f t="shared" si="1"/>
        <v>0</v>
      </c>
      <c r="H108" s="74">
        <v>94</v>
      </c>
    </row>
    <row r="109" spans="1:11" ht="15" customHeight="1" x14ac:dyDescent="0.25">
      <c r="A109" s="64">
        <v>86</v>
      </c>
      <c r="B109" s="2" t="s">
        <v>70</v>
      </c>
      <c r="C109" s="3" t="s">
        <v>11</v>
      </c>
      <c r="D109" s="15">
        <v>128</v>
      </c>
      <c r="E109" s="52"/>
      <c r="F109" s="39">
        <f t="shared" si="1"/>
        <v>0</v>
      </c>
      <c r="H109" s="74">
        <v>22</v>
      </c>
      <c r="K109"/>
    </row>
    <row r="110" spans="1:11" ht="15" customHeight="1" x14ac:dyDescent="0.25">
      <c r="A110" s="65"/>
      <c r="B110" s="9"/>
      <c r="C110" s="104" t="s">
        <v>78</v>
      </c>
      <c r="D110" s="104"/>
      <c r="E110" s="104"/>
      <c r="F110" s="40">
        <f>SUM(F87:F109)</f>
        <v>0</v>
      </c>
    </row>
    <row r="111" spans="1:11" ht="15" customHeight="1" x14ac:dyDescent="0.25">
      <c r="A111" s="105"/>
      <c r="B111" s="106"/>
      <c r="C111" s="106"/>
      <c r="D111" s="106"/>
      <c r="E111" s="106"/>
      <c r="F111" s="107"/>
    </row>
    <row r="112" spans="1:11" s="14" customFormat="1" ht="20.100000000000001" customHeight="1" x14ac:dyDescent="0.25">
      <c r="A112" s="41" t="s">
        <v>79</v>
      </c>
      <c r="B112" s="26" t="s">
        <v>49</v>
      </c>
      <c r="C112" s="25"/>
      <c r="D112" s="25"/>
      <c r="E112" s="25"/>
      <c r="F112" s="42"/>
    </row>
    <row r="113" spans="1:18" ht="15" customHeight="1" x14ac:dyDescent="0.25">
      <c r="A113" s="64">
        <v>87</v>
      </c>
      <c r="B113" s="2" t="s">
        <v>25</v>
      </c>
      <c r="C113" s="5" t="s">
        <v>26</v>
      </c>
      <c r="D113" s="78">
        <v>10</v>
      </c>
      <c r="E113" s="80"/>
      <c r="F113" s="81">
        <f t="shared" ref="F113:F121" si="2">E113*D113</f>
        <v>0</v>
      </c>
    </row>
    <row r="114" spans="1:18" ht="15" customHeight="1" x14ac:dyDescent="0.25">
      <c r="A114" s="64">
        <v>88</v>
      </c>
      <c r="B114" s="2" t="s">
        <v>71</v>
      </c>
      <c r="C114" s="5" t="s">
        <v>26</v>
      </c>
      <c r="D114" s="78">
        <v>32</v>
      </c>
      <c r="E114" s="80"/>
      <c r="F114" s="81">
        <f t="shared" si="2"/>
        <v>0</v>
      </c>
    </row>
    <row r="115" spans="1:18" ht="15" customHeight="1" x14ac:dyDescent="0.25">
      <c r="A115" s="64">
        <v>89</v>
      </c>
      <c r="B115" s="2" t="s">
        <v>61</v>
      </c>
      <c r="C115" s="5" t="s">
        <v>11</v>
      </c>
      <c r="D115" s="10">
        <v>130</v>
      </c>
      <c r="E115" s="54"/>
      <c r="F115" s="43">
        <f t="shared" si="2"/>
        <v>0</v>
      </c>
      <c r="H115" s="76">
        <v>3.5</v>
      </c>
    </row>
    <row r="116" spans="1:18" ht="15" customHeight="1" x14ac:dyDescent="0.25">
      <c r="A116" s="64">
        <v>90</v>
      </c>
      <c r="B116" s="2" t="s">
        <v>72</v>
      </c>
      <c r="C116" s="5" t="s">
        <v>11</v>
      </c>
      <c r="D116" s="15">
        <v>130</v>
      </c>
      <c r="E116" s="54"/>
      <c r="F116" s="43">
        <f t="shared" si="2"/>
        <v>0</v>
      </c>
      <c r="H116" s="76">
        <v>24</v>
      </c>
      <c r="K116" s="16"/>
    </row>
    <row r="117" spans="1:18" ht="15" customHeight="1" x14ac:dyDescent="0.25">
      <c r="A117" s="64">
        <v>91</v>
      </c>
      <c r="B117" s="2" t="s">
        <v>28</v>
      </c>
      <c r="C117" s="5" t="s">
        <v>11</v>
      </c>
      <c r="D117" s="10">
        <f>615-55</f>
        <v>560</v>
      </c>
      <c r="E117" s="54"/>
      <c r="F117" s="43">
        <f t="shared" si="2"/>
        <v>0</v>
      </c>
      <c r="H117" s="76">
        <v>23.5</v>
      </c>
      <c r="K117" s="16"/>
    </row>
    <row r="118" spans="1:18" x14ac:dyDescent="0.25">
      <c r="A118" s="64">
        <v>92</v>
      </c>
      <c r="B118" s="2" t="s">
        <v>65</v>
      </c>
      <c r="C118" s="5" t="s">
        <v>11</v>
      </c>
      <c r="D118" s="15">
        <v>615</v>
      </c>
      <c r="E118" s="54"/>
      <c r="F118" s="43">
        <f t="shared" si="2"/>
        <v>0</v>
      </c>
      <c r="H118" s="76">
        <v>31.5</v>
      </c>
      <c r="J118" s="59"/>
      <c r="K118" s="63"/>
      <c r="L118" s="59"/>
      <c r="M118" s="59"/>
      <c r="N118" s="59"/>
      <c r="O118" s="59"/>
      <c r="P118" s="59"/>
      <c r="Q118" s="59"/>
      <c r="R118" s="59"/>
    </row>
    <row r="119" spans="1:18" x14ac:dyDescent="0.25">
      <c r="A119" s="64">
        <v>93</v>
      </c>
      <c r="B119" s="2" t="s">
        <v>103</v>
      </c>
      <c r="C119" s="5" t="s">
        <v>11</v>
      </c>
      <c r="D119" s="10">
        <v>320</v>
      </c>
      <c r="E119" s="54"/>
      <c r="F119" s="43">
        <f t="shared" si="2"/>
        <v>0</v>
      </c>
      <c r="J119" s="59"/>
      <c r="K119" s="63"/>
      <c r="L119" s="59"/>
      <c r="M119" s="59"/>
      <c r="N119" s="59"/>
      <c r="O119" s="59"/>
      <c r="P119" s="59"/>
      <c r="Q119" s="59"/>
      <c r="R119" s="59"/>
    </row>
    <row r="120" spans="1:18" x14ac:dyDescent="0.25">
      <c r="A120" s="64">
        <v>94</v>
      </c>
      <c r="B120" s="2" t="s">
        <v>101</v>
      </c>
      <c r="C120" s="5" t="s">
        <v>11</v>
      </c>
      <c r="D120" s="10">
        <f>D119</f>
        <v>320</v>
      </c>
      <c r="E120" s="54"/>
      <c r="F120" s="43">
        <f t="shared" si="2"/>
        <v>0</v>
      </c>
      <c r="J120" s="59"/>
      <c r="K120" s="63"/>
      <c r="L120" s="59"/>
      <c r="M120" s="59"/>
      <c r="N120" s="59"/>
      <c r="O120" s="59"/>
      <c r="P120" s="59"/>
      <c r="Q120" s="59"/>
      <c r="R120" s="59"/>
    </row>
    <row r="121" spans="1:18" x14ac:dyDescent="0.25">
      <c r="A121" s="64">
        <v>95</v>
      </c>
      <c r="B121" s="2" t="s">
        <v>102</v>
      </c>
      <c r="C121" s="3" t="s">
        <v>9</v>
      </c>
      <c r="D121" s="10">
        <f>490*0.8</f>
        <v>392</v>
      </c>
      <c r="E121" s="54"/>
      <c r="F121" s="43">
        <f t="shared" si="2"/>
        <v>0</v>
      </c>
      <c r="J121" s="59"/>
      <c r="K121" s="63"/>
      <c r="L121" s="59"/>
      <c r="M121" s="59"/>
      <c r="N121" s="59"/>
      <c r="O121" s="59"/>
      <c r="P121" s="59"/>
      <c r="Q121" s="59"/>
      <c r="R121" s="59"/>
    </row>
    <row r="122" spans="1:18" ht="15" customHeight="1" x14ac:dyDescent="0.25">
      <c r="A122" s="64">
        <v>96</v>
      </c>
      <c r="B122" s="2" t="s">
        <v>29</v>
      </c>
      <c r="C122" s="5" t="s">
        <v>11</v>
      </c>
      <c r="D122" s="15">
        <f>17*D123</f>
        <v>510</v>
      </c>
      <c r="E122" s="54"/>
      <c r="F122" s="43">
        <f>E122*D122</f>
        <v>0</v>
      </c>
      <c r="H122" s="76">
        <v>26.5</v>
      </c>
      <c r="J122" s="59"/>
      <c r="K122" s="63"/>
      <c r="L122" s="59"/>
      <c r="M122" s="59"/>
      <c r="N122" s="59"/>
      <c r="O122" s="59"/>
      <c r="P122" s="59"/>
      <c r="Q122" s="59"/>
      <c r="R122" s="59"/>
    </row>
    <row r="123" spans="1:18" ht="15" customHeight="1" x14ac:dyDescent="0.25">
      <c r="A123" s="64">
        <v>97</v>
      </c>
      <c r="B123" s="2" t="s">
        <v>73</v>
      </c>
      <c r="C123" s="5" t="s">
        <v>31</v>
      </c>
      <c r="D123" s="15">
        <v>30</v>
      </c>
      <c r="E123" s="54"/>
      <c r="F123" s="43">
        <f>E123*D123</f>
        <v>0</v>
      </c>
      <c r="H123" s="76">
        <v>42</v>
      </c>
      <c r="J123" s="59"/>
      <c r="K123" s="63"/>
      <c r="L123" s="59"/>
      <c r="M123" s="59"/>
      <c r="N123" s="59"/>
      <c r="O123" s="59"/>
      <c r="P123" s="59"/>
      <c r="Q123" s="59"/>
      <c r="R123" s="59"/>
    </row>
    <row r="124" spans="1:18" ht="15" customHeight="1" x14ac:dyDescent="0.25">
      <c r="A124" s="64">
        <v>98</v>
      </c>
      <c r="B124" s="2" t="s">
        <v>100</v>
      </c>
      <c r="C124" s="3" t="s">
        <v>11</v>
      </c>
      <c r="D124" s="58">
        <v>42</v>
      </c>
      <c r="E124" s="52"/>
      <c r="F124" s="43">
        <f>E124*D124</f>
        <v>0</v>
      </c>
      <c r="J124" s="59"/>
      <c r="K124" s="63"/>
      <c r="L124" s="59"/>
      <c r="M124" s="59"/>
      <c r="N124" s="59"/>
      <c r="O124" s="59"/>
      <c r="P124" s="59"/>
      <c r="Q124" s="59"/>
      <c r="R124" s="59"/>
    </row>
    <row r="125" spans="1:18" x14ac:dyDescent="0.25">
      <c r="A125" s="65"/>
      <c r="B125" s="9"/>
      <c r="C125" s="104" t="s">
        <v>88</v>
      </c>
      <c r="D125" s="104"/>
      <c r="E125" s="104"/>
      <c r="F125" s="40">
        <f>SUM(F113:F124)</f>
        <v>0</v>
      </c>
      <c r="J125" s="59"/>
      <c r="K125" s="19"/>
      <c r="L125" s="59"/>
      <c r="M125" s="59"/>
      <c r="N125" s="59"/>
      <c r="O125" s="59"/>
      <c r="P125" s="59"/>
      <c r="Q125" s="59"/>
      <c r="R125" s="59"/>
    </row>
    <row r="126" spans="1:18" x14ac:dyDescent="0.25">
      <c r="A126" s="105"/>
      <c r="B126" s="106"/>
      <c r="C126" s="106"/>
      <c r="D126" s="106"/>
      <c r="E126" s="106"/>
      <c r="F126" s="107"/>
      <c r="J126" s="59"/>
      <c r="K126" s="19"/>
      <c r="L126" s="59"/>
      <c r="M126" s="59"/>
      <c r="N126" s="59"/>
      <c r="O126" s="59"/>
      <c r="P126" s="59"/>
      <c r="Q126" s="59"/>
      <c r="R126" s="59"/>
    </row>
    <row r="127" spans="1:18" s="14" customFormat="1" ht="20.100000000000001" customHeight="1" x14ac:dyDescent="0.25">
      <c r="A127" s="44" t="s">
        <v>80</v>
      </c>
      <c r="B127" s="20" t="s">
        <v>76</v>
      </c>
      <c r="C127" s="13"/>
      <c r="D127" s="13"/>
      <c r="E127" s="13"/>
      <c r="F127" s="45"/>
    </row>
    <row r="128" spans="1:18" x14ac:dyDescent="0.25">
      <c r="A128" s="64">
        <v>99</v>
      </c>
      <c r="B128" s="8" t="s">
        <v>35</v>
      </c>
      <c r="C128" s="11" t="s">
        <v>33</v>
      </c>
      <c r="D128" s="10">
        <v>15</v>
      </c>
      <c r="E128" s="54"/>
      <c r="F128" s="49">
        <f>E128*D128</f>
        <v>0</v>
      </c>
      <c r="H128" s="76">
        <v>32</v>
      </c>
      <c r="K128" s="16"/>
    </row>
    <row r="129" spans="1:11" x14ac:dyDescent="0.25">
      <c r="A129" s="64">
        <v>100</v>
      </c>
      <c r="B129" s="8" t="s">
        <v>85</v>
      </c>
      <c r="C129" s="11" t="s">
        <v>33</v>
      </c>
      <c r="D129" s="10">
        <v>15</v>
      </c>
      <c r="E129" s="54"/>
      <c r="F129" s="49">
        <f t="shared" ref="F129:F142" si="3">E129*D129</f>
        <v>0</v>
      </c>
      <c r="K129" s="19"/>
    </row>
    <row r="130" spans="1:11" x14ac:dyDescent="0.25">
      <c r="A130" s="64">
        <v>101</v>
      </c>
      <c r="B130" s="8" t="s">
        <v>106</v>
      </c>
      <c r="C130" s="11" t="s">
        <v>33</v>
      </c>
      <c r="D130" s="10">
        <v>15</v>
      </c>
      <c r="E130" s="54"/>
      <c r="F130" s="49">
        <f t="shared" si="3"/>
        <v>0</v>
      </c>
      <c r="K130" s="19"/>
    </row>
    <row r="131" spans="1:11" x14ac:dyDescent="0.25">
      <c r="A131" s="64">
        <v>102</v>
      </c>
      <c r="B131" s="8" t="s">
        <v>34</v>
      </c>
      <c r="C131" s="11" t="s">
        <v>11</v>
      </c>
      <c r="D131" s="15">
        <v>200</v>
      </c>
      <c r="E131" s="54"/>
      <c r="F131" s="49">
        <f t="shared" si="3"/>
        <v>0</v>
      </c>
      <c r="H131" s="76">
        <v>4.9000000000000004</v>
      </c>
      <c r="K131" s="16"/>
    </row>
    <row r="132" spans="1:11" x14ac:dyDescent="0.25">
      <c r="A132" s="64">
        <v>103</v>
      </c>
      <c r="B132" s="8" t="s">
        <v>84</v>
      </c>
      <c r="C132" s="3" t="s">
        <v>16</v>
      </c>
      <c r="D132" s="10">
        <v>300</v>
      </c>
      <c r="E132" s="54"/>
      <c r="F132" s="49">
        <f t="shared" si="3"/>
        <v>0</v>
      </c>
    </row>
    <row r="133" spans="1:11" x14ac:dyDescent="0.25">
      <c r="A133" s="64">
        <v>104</v>
      </c>
      <c r="B133" s="8" t="s">
        <v>83</v>
      </c>
      <c r="C133" s="11" t="s">
        <v>31</v>
      </c>
      <c r="D133" s="15">
        <v>52000</v>
      </c>
      <c r="E133" s="54"/>
      <c r="F133" s="49">
        <f t="shared" si="3"/>
        <v>0</v>
      </c>
    </row>
    <row r="134" spans="1:11" x14ac:dyDescent="0.25">
      <c r="A134" s="64">
        <v>105</v>
      </c>
      <c r="B134" s="4" t="s">
        <v>74</v>
      </c>
      <c r="C134" s="15" t="s">
        <v>11</v>
      </c>
      <c r="D134" s="15">
        <f>2*2*11*1.12</f>
        <v>49.28</v>
      </c>
      <c r="E134" s="54"/>
      <c r="F134" s="49">
        <f t="shared" si="3"/>
        <v>0</v>
      </c>
      <c r="H134" s="76">
        <v>18</v>
      </c>
    </row>
    <row r="135" spans="1:11" ht="26.25" x14ac:dyDescent="0.25">
      <c r="A135" s="64">
        <v>106</v>
      </c>
      <c r="B135" s="8" t="s">
        <v>36</v>
      </c>
      <c r="C135" s="79" t="s">
        <v>16</v>
      </c>
      <c r="D135" s="15">
        <v>300</v>
      </c>
      <c r="E135" s="52"/>
      <c r="F135" s="49">
        <f t="shared" si="3"/>
        <v>0</v>
      </c>
      <c r="H135" s="76">
        <v>65</v>
      </c>
    </row>
    <row r="136" spans="1:11" ht="39" x14ac:dyDescent="0.25">
      <c r="A136" s="64">
        <v>107</v>
      </c>
      <c r="B136" s="8" t="s">
        <v>123</v>
      </c>
      <c r="C136" s="79" t="s">
        <v>9</v>
      </c>
      <c r="D136" s="10">
        <f>2*25</f>
        <v>50</v>
      </c>
      <c r="E136" s="52"/>
      <c r="F136" s="49">
        <f t="shared" si="3"/>
        <v>0</v>
      </c>
    </row>
    <row r="137" spans="1:11" x14ac:dyDescent="0.25">
      <c r="A137" s="64">
        <v>108</v>
      </c>
      <c r="B137" s="8" t="s">
        <v>120</v>
      </c>
      <c r="C137" s="3" t="s">
        <v>11</v>
      </c>
      <c r="D137" s="10">
        <v>96</v>
      </c>
      <c r="E137" s="90"/>
      <c r="F137" s="49">
        <f t="shared" si="3"/>
        <v>0</v>
      </c>
    </row>
    <row r="138" spans="1:11" ht="26.25" x14ac:dyDescent="0.25">
      <c r="A138" s="64">
        <v>109</v>
      </c>
      <c r="B138" s="8" t="s">
        <v>110</v>
      </c>
      <c r="C138" s="79" t="s">
        <v>9</v>
      </c>
      <c r="D138" s="10">
        <f>8*25</f>
        <v>200</v>
      </c>
      <c r="E138" s="90"/>
      <c r="F138" s="49">
        <f t="shared" si="3"/>
        <v>0</v>
      </c>
    </row>
    <row r="139" spans="1:11" ht="26.25" x14ac:dyDescent="0.25">
      <c r="A139" s="64">
        <v>110</v>
      </c>
      <c r="B139" s="8" t="s">
        <v>124</v>
      </c>
      <c r="C139" s="79" t="s">
        <v>11</v>
      </c>
      <c r="D139" s="10">
        <v>24</v>
      </c>
      <c r="E139" s="52"/>
      <c r="F139" s="49">
        <f t="shared" si="3"/>
        <v>0</v>
      </c>
    </row>
    <row r="140" spans="1:11" x14ac:dyDescent="0.25">
      <c r="A140" s="64">
        <v>111</v>
      </c>
      <c r="B140" s="8" t="s">
        <v>121</v>
      </c>
      <c r="C140" s="3" t="s">
        <v>9</v>
      </c>
      <c r="D140" s="10">
        <v>75</v>
      </c>
      <c r="E140" s="90"/>
      <c r="F140" s="49">
        <f t="shared" si="3"/>
        <v>0</v>
      </c>
    </row>
    <row r="141" spans="1:11" x14ac:dyDescent="0.25">
      <c r="A141" s="64">
        <v>112</v>
      </c>
      <c r="B141" s="8" t="s">
        <v>108</v>
      </c>
      <c r="C141" s="3" t="s">
        <v>33</v>
      </c>
      <c r="D141" s="10">
        <v>2</v>
      </c>
      <c r="E141" s="54"/>
      <c r="F141" s="49">
        <f t="shared" si="3"/>
        <v>0</v>
      </c>
    </row>
    <row r="142" spans="1:11" ht="26.25" x14ac:dyDescent="0.25">
      <c r="A142" s="64">
        <v>113</v>
      </c>
      <c r="B142" s="8" t="s">
        <v>104</v>
      </c>
      <c r="C142" s="11" t="s">
        <v>11</v>
      </c>
      <c r="D142" s="58">
        <v>50</v>
      </c>
      <c r="E142" s="52"/>
      <c r="F142" s="49">
        <f t="shared" si="3"/>
        <v>0</v>
      </c>
    </row>
    <row r="143" spans="1:11" x14ac:dyDescent="0.25">
      <c r="A143" s="64">
        <v>114</v>
      </c>
      <c r="B143" s="8" t="s">
        <v>122</v>
      </c>
      <c r="C143" s="11" t="s">
        <v>31</v>
      </c>
      <c r="D143" s="10">
        <v>1</v>
      </c>
      <c r="E143" s="90"/>
      <c r="F143" s="49">
        <f t="shared" ref="F143:F144" si="4">E143*D143</f>
        <v>0</v>
      </c>
      <c r="K143" s="19"/>
    </row>
    <row r="144" spans="1:11" hidden="1" x14ac:dyDescent="0.25">
      <c r="A144" s="64"/>
      <c r="B144" s="87" t="s">
        <v>125</v>
      </c>
      <c r="C144" s="89" t="s">
        <v>9</v>
      </c>
      <c r="D144" s="82">
        <v>2700</v>
      </c>
      <c r="E144" s="88">
        <v>0</v>
      </c>
      <c r="F144" s="83">
        <f t="shared" si="4"/>
        <v>0</v>
      </c>
      <c r="K144" s="19"/>
    </row>
    <row r="145" spans="1:6" x14ac:dyDescent="0.25">
      <c r="A145" s="65"/>
      <c r="B145" s="9"/>
      <c r="C145" s="104" t="s">
        <v>89</v>
      </c>
      <c r="D145" s="104"/>
      <c r="E145" s="104"/>
      <c r="F145" s="40">
        <f>SUM(F128:F144)</f>
        <v>0</v>
      </c>
    </row>
    <row r="146" spans="1:6" x14ac:dyDescent="0.25">
      <c r="A146" s="65"/>
      <c r="B146" s="114" t="s">
        <v>97</v>
      </c>
      <c r="C146" s="115"/>
      <c r="D146" s="115"/>
      <c r="E146" s="116"/>
      <c r="F146" s="40">
        <f>F145+F125+F110+F84+F70+F57+F40+F23</f>
        <v>0</v>
      </c>
    </row>
    <row r="147" spans="1:6" ht="125.1" customHeight="1" x14ac:dyDescent="0.25">
      <c r="A147" s="105"/>
      <c r="B147" s="106"/>
      <c r="C147" s="106"/>
      <c r="D147" s="106"/>
      <c r="E147" s="106"/>
      <c r="F147" s="107"/>
    </row>
    <row r="148" spans="1:6" s="14" customFormat="1" ht="20.100000000000001" customHeight="1" x14ac:dyDescent="0.25">
      <c r="A148" s="46" t="s">
        <v>81</v>
      </c>
      <c r="B148" s="21" t="s">
        <v>113</v>
      </c>
      <c r="C148" s="12"/>
      <c r="D148" s="12"/>
      <c r="E148" s="12"/>
      <c r="F148" s="47"/>
    </row>
    <row r="149" spans="1:6" x14ac:dyDescent="0.25">
      <c r="A149" s="66">
        <v>115</v>
      </c>
      <c r="B149" s="2" t="s">
        <v>8</v>
      </c>
      <c r="C149" s="3" t="s">
        <v>9</v>
      </c>
      <c r="D149" s="55">
        <f>258.74+11.55</f>
        <v>270.29000000000002</v>
      </c>
      <c r="E149" s="53"/>
      <c r="F149" s="39">
        <f>E149*D149</f>
        <v>0</v>
      </c>
    </row>
    <row r="150" spans="1:6" x14ac:dyDescent="0.25">
      <c r="A150" s="66">
        <v>116</v>
      </c>
      <c r="B150" s="2" t="s">
        <v>10</v>
      </c>
      <c r="C150" s="3" t="s">
        <v>11</v>
      </c>
      <c r="D150" s="55">
        <v>39</v>
      </c>
      <c r="E150" s="53"/>
      <c r="F150" s="39">
        <f t="shared" ref="F150:F162" si="5">E150*D150</f>
        <v>0</v>
      </c>
    </row>
    <row r="151" spans="1:6" x14ac:dyDescent="0.25">
      <c r="A151" s="66">
        <v>117</v>
      </c>
      <c r="B151" s="2" t="s">
        <v>12</v>
      </c>
      <c r="C151" s="3" t="s">
        <v>9</v>
      </c>
      <c r="D151" s="55">
        <f>D149</f>
        <v>270.29000000000002</v>
      </c>
      <c r="E151" s="53"/>
      <c r="F151" s="39">
        <f t="shared" si="5"/>
        <v>0</v>
      </c>
    </row>
    <row r="152" spans="1:6" x14ac:dyDescent="0.25">
      <c r="A152" s="66">
        <v>118</v>
      </c>
      <c r="B152" s="2" t="s">
        <v>13</v>
      </c>
      <c r="C152" s="3" t="s">
        <v>9</v>
      </c>
      <c r="D152" s="55">
        <f>D149</f>
        <v>270.29000000000002</v>
      </c>
      <c r="E152" s="53"/>
      <c r="F152" s="39">
        <f t="shared" si="5"/>
        <v>0</v>
      </c>
    </row>
    <row r="153" spans="1:6" x14ac:dyDescent="0.25">
      <c r="A153" s="66">
        <v>119</v>
      </c>
      <c r="B153" s="2" t="s">
        <v>14</v>
      </c>
      <c r="C153" s="3" t="s">
        <v>9</v>
      </c>
      <c r="D153" s="55">
        <f>D149</f>
        <v>270.29000000000002</v>
      </c>
      <c r="E153" s="53"/>
      <c r="F153" s="39">
        <f t="shared" si="5"/>
        <v>0</v>
      </c>
    </row>
    <row r="154" spans="1:6" x14ac:dyDescent="0.25">
      <c r="A154" s="66">
        <v>120</v>
      </c>
      <c r="B154" s="2" t="s">
        <v>15</v>
      </c>
      <c r="C154" s="3" t="s">
        <v>16</v>
      </c>
      <c r="D154" s="55">
        <f>0.007*D149</f>
        <v>1.8920300000000001</v>
      </c>
      <c r="E154" s="53"/>
      <c r="F154" s="39">
        <f t="shared" si="5"/>
        <v>0</v>
      </c>
    </row>
    <row r="155" spans="1:6" x14ac:dyDescent="0.25">
      <c r="A155" s="66">
        <v>121</v>
      </c>
      <c r="B155" s="2" t="s">
        <v>17</v>
      </c>
      <c r="C155" s="3" t="s">
        <v>16</v>
      </c>
      <c r="D155" s="55">
        <f>D154</f>
        <v>1.8920300000000001</v>
      </c>
      <c r="E155" s="53"/>
      <c r="F155" s="39">
        <f t="shared" si="5"/>
        <v>0</v>
      </c>
    </row>
    <row r="156" spans="1:6" x14ac:dyDescent="0.25">
      <c r="A156" s="66">
        <v>122</v>
      </c>
      <c r="B156" s="2" t="s">
        <v>18</v>
      </c>
      <c r="C156" s="3" t="s">
        <v>9</v>
      </c>
      <c r="D156" s="55">
        <f>D149</f>
        <v>270.29000000000002</v>
      </c>
      <c r="E156" s="53"/>
      <c r="F156" s="39">
        <f t="shared" si="5"/>
        <v>0</v>
      </c>
    </row>
    <row r="157" spans="1:6" x14ac:dyDescent="0.25">
      <c r="A157" s="66">
        <v>123</v>
      </c>
      <c r="B157" s="2" t="s">
        <v>19</v>
      </c>
      <c r="C157" s="3" t="s">
        <v>9</v>
      </c>
      <c r="D157" s="55">
        <f>D149</f>
        <v>270.29000000000002</v>
      </c>
      <c r="E157" s="53"/>
      <c r="F157" s="39">
        <f t="shared" si="5"/>
        <v>0</v>
      </c>
    </row>
    <row r="158" spans="1:6" x14ac:dyDescent="0.25">
      <c r="A158" s="66">
        <v>124</v>
      </c>
      <c r="B158" s="2" t="s">
        <v>20</v>
      </c>
      <c r="C158" s="3" t="s">
        <v>9</v>
      </c>
      <c r="D158" s="55">
        <f>D149</f>
        <v>270.29000000000002</v>
      </c>
      <c r="E158" s="53"/>
      <c r="F158" s="39">
        <f t="shared" si="5"/>
        <v>0</v>
      </c>
    </row>
    <row r="159" spans="1:6" x14ac:dyDescent="0.25">
      <c r="A159" s="66">
        <v>125</v>
      </c>
      <c r="B159" s="2" t="s">
        <v>21</v>
      </c>
      <c r="C159" s="3" t="s">
        <v>11</v>
      </c>
      <c r="D159" s="56">
        <f>2*D149</f>
        <v>540.58000000000004</v>
      </c>
      <c r="E159" s="52"/>
      <c r="F159" s="39">
        <f t="shared" si="5"/>
        <v>0</v>
      </c>
    </row>
    <row r="160" spans="1:6" x14ac:dyDescent="0.25">
      <c r="A160" s="66">
        <v>126</v>
      </c>
      <c r="B160" s="2" t="s">
        <v>22</v>
      </c>
      <c r="C160" s="3" t="s">
        <v>11</v>
      </c>
      <c r="D160" s="56">
        <f>3*D149</f>
        <v>810.87000000000012</v>
      </c>
      <c r="E160" s="52"/>
      <c r="F160" s="39">
        <f t="shared" si="5"/>
        <v>0</v>
      </c>
    </row>
    <row r="161" spans="1:6" x14ac:dyDescent="0.25">
      <c r="A161" s="66">
        <v>127</v>
      </c>
      <c r="B161" s="2" t="s">
        <v>23</v>
      </c>
      <c r="C161" s="3" t="s">
        <v>9</v>
      </c>
      <c r="D161" s="56">
        <f>D149</f>
        <v>270.29000000000002</v>
      </c>
      <c r="E161" s="52"/>
      <c r="F161" s="39">
        <f t="shared" si="5"/>
        <v>0</v>
      </c>
    </row>
    <row r="162" spans="1:6" x14ac:dyDescent="0.25">
      <c r="A162" s="66">
        <v>128</v>
      </c>
      <c r="B162" s="2" t="s">
        <v>24</v>
      </c>
      <c r="C162" s="3" t="s">
        <v>11</v>
      </c>
      <c r="D162" s="56">
        <f>D150</f>
        <v>39</v>
      </c>
      <c r="E162" s="52"/>
      <c r="F162" s="39">
        <f t="shared" si="5"/>
        <v>0</v>
      </c>
    </row>
    <row r="163" spans="1:6" x14ac:dyDescent="0.25">
      <c r="A163" s="67"/>
      <c r="B163" s="27"/>
      <c r="C163" s="125" t="s">
        <v>90</v>
      </c>
      <c r="D163" s="125"/>
      <c r="E163" s="125"/>
      <c r="F163" s="48">
        <f>SUM(F149:F162)</f>
        <v>0</v>
      </c>
    </row>
    <row r="164" spans="1:6" x14ac:dyDescent="0.25">
      <c r="A164" s="127"/>
      <c r="B164" s="128"/>
      <c r="C164" s="128"/>
      <c r="D164" s="128"/>
      <c r="E164" s="128"/>
      <c r="F164" s="129"/>
    </row>
    <row r="165" spans="1:6" s="14" customFormat="1" ht="20.100000000000001" customHeight="1" x14ac:dyDescent="0.25">
      <c r="A165" s="46" t="s">
        <v>91</v>
      </c>
      <c r="B165" s="21" t="s">
        <v>114</v>
      </c>
      <c r="C165" s="22"/>
      <c r="D165" s="12"/>
      <c r="E165" s="12"/>
      <c r="F165" s="47"/>
    </row>
    <row r="166" spans="1:6" x14ac:dyDescent="0.25">
      <c r="A166" s="66">
        <v>129</v>
      </c>
      <c r="B166" s="2" t="s">
        <v>66</v>
      </c>
      <c r="C166" s="7" t="s">
        <v>31</v>
      </c>
      <c r="D166" s="15">
        <v>1</v>
      </c>
      <c r="E166" s="52"/>
      <c r="F166" s="39">
        <f t="shared" ref="F166:F180" si="6">E166*D166</f>
        <v>0</v>
      </c>
    </row>
    <row r="167" spans="1:6" x14ac:dyDescent="0.25">
      <c r="A167" s="66">
        <v>130</v>
      </c>
      <c r="B167" s="2" t="s">
        <v>62</v>
      </c>
      <c r="C167" s="3" t="s">
        <v>9</v>
      </c>
      <c r="D167" s="15">
        <v>6</v>
      </c>
      <c r="E167" s="52"/>
      <c r="F167" s="39">
        <f t="shared" si="6"/>
        <v>0</v>
      </c>
    </row>
    <row r="168" spans="1:6" x14ac:dyDescent="0.25">
      <c r="A168" s="66">
        <v>131</v>
      </c>
      <c r="B168" s="2" t="s">
        <v>12</v>
      </c>
      <c r="C168" s="3" t="s">
        <v>9</v>
      </c>
      <c r="D168" s="15">
        <f>D167</f>
        <v>6</v>
      </c>
      <c r="E168" s="52"/>
      <c r="F168" s="39">
        <f t="shared" si="6"/>
        <v>0</v>
      </c>
    </row>
    <row r="169" spans="1:6" x14ac:dyDescent="0.25">
      <c r="A169" s="66">
        <v>132</v>
      </c>
      <c r="B169" s="2" t="s">
        <v>13</v>
      </c>
      <c r="C169" s="3" t="s">
        <v>9</v>
      </c>
      <c r="D169" s="15">
        <f>D167</f>
        <v>6</v>
      </c>
      <c r="E169" s="52"/>
      <c r="F169" s="39">
        <f t="shared" si="6"/>
        <v>0</v>
      </c>
    </row>
    <row r="170" spans="1:6" x14ac:dyDescent="0.25">
      <c r="A170" s="66">
        <v>133</v>
      </c>
      <c r="B170" s="2" t="s">
        <v>14</v>
      </c>
      <c r="C170" s="3" t="s">
        <v>9</v>
      </c>
      <c r="D170" s="15">
        <f>D167</f>
        <v>6</v>
      </c>
      <c r="E170" s="52"/>
      <c r="F170" s="39">
        <f t="shared" si="6"/>
        <v>0</v>
      </c>
    </row>
    <row r="171" spans="1:6" x14ac:dyDescent="0.25">
      <c r="A171" s="66">
        <v>134</v>
      </c>
      <c r="B171" s="2" t="s">
        <v>54</v>
      </c>
      <c r="C171" s="3" t="s">
        <v>9</v>
      </c>
      <c r="D171" s="15">
        <v>6</v>
      </c>
      <c r="E171" s="52"/>
      <c r="F171" s="39">
        <f t="shared" si="6"/>
        <v>0</v>
      </c>
    </row>
    <row r="172" spans="1:6" x14ac:dyDescent="0.25">
      <c r="A172" s="66">
        <v>135</v>
      </c>
      <c r="B172" s="2" t="s">
        <v>20</v>
      </c>
      <c r="C172" s="3" t="s">
        <v>9</v>
      </c>
      <c r="D172" s="15">
        <v>6</v>
      </c>
      <c r="E172" s="52"/>
      <c r="F172" s="39">
        <f t="shared" si="6"/>
        <v>0</v>
      </c>
    </row>
    <row r="173" spans="1:6" x14ac:dyDescent="0.25">
      <c r="A173" s="66">
        <v>136</v>
      </c>
      <c r="B173" s="2" t="s">
        <v>21</v>
      </c>
      <c r="C173" s="3" t="s">
        <v>11</v>
      </c>
      <c r="D173" s="15">
        <v>12</v>
      </c>
      <c r="E173" s="52"/>
      <c r="F173" s="39">
        <f t="shared" si="6"/>
        <v>0</v>
      </c>
    </row>
    <row r="174" spans="1:6" x14ac:dyDescent="0.25">
      <c r="A174" s="66">
        <v>137</v>
      </c>
      <c r="B174" s="2" t="s">
        <v>22</v>
      </c>
      <c r="C174" s="3" t="s">
        <v>11</v>
      </c>
      <c r="D174" s="15">
        <v>18</v>
      </c>
      <c r="E174" s="52"/>
      <c r="F174" s="39">
        <f t="shared" si="6"/>
        <v>0</v>
      </c>
    </row>
    <row r="175" spans="1:6" x14ac:dyDescent="0.25">
      <c r="A175" s="66">
        <v>138</v>
      </c>
      <c r="B175" s="2" t="s">
        <v>63</v>
      </c>
      <c r="C175" s="3" t="s">
        <v>9</v>
      </c>
      <c r="D175" s="15">
        <v>6</v>
      </c>
      <c r="E175" s="52"/>
      <c r="F175" s="39">
        <f t="shared" si="6"/>
        <v>0</v>
      </c>
    </row>
    <row r="176" spans="1:6" ht="15" customHeight="1" x14ac:dyDescent="0.25">
      <c r="A176" s="66">
        <v>139</v>
      </c>
      <c r="B176" s="6" t="s">
        <v>111</v>
      </c>
      <c r="C176" s="7" t="s">
        <v>33</v>
      </c>
      <c r="D176" s="84">
        <v>1</v>
      </c>
      <c r="E176" s="85"/>
      <c r="F176" s="86">
        <f t="shared" si="6"/>
        <v>0</v>
      </c>
    </row>
    <row r="177" spans="1:6" x14ac:dyDescent="0.25">
      <c r="A177" s="66">
        <v>140</v>
      </c>
      <c r="B177" s="2" t="s">
        <v>67</v>
      </c>
      <c r="C177" s="3" t="s">
        <v>33</v>
      </c>
      <c r="D177" s="15">
        <v>1</v>
      </c>
      <c r="E177" s="52"/>
      <c r="F177" s="39">
        <f t="shared" si="6"/>
        <v>0</v>
      </c>
    </row>
    <row r="178" spans="1:6" x14ac:dyDescent="0.25">
      <c r="A178" s="66">
        <v>141</v>
      </c>
      <c r="B178" s="2" t="s">
        <v>53</v>
      </c>
      <c r="C178" s="3" t="s">
        <v>11</v>
      </c>
      <c r="D178" s="15">
        <v>4</v>
      </c>
      <c r="E178" s="52"/>
      <c r="F178" s="39">
        <f t="shared" si="6"/>
        <v>0</v>
      </c>
    </row>
    <row r="179" spans="1:6" x14ac:dyDescent="0.25">
      <c r="A179" s="66">
        <v>142</v>
      </c>
      <c r="B179" s="6" t="s">
        <v>32</v>
      </c>
      <c r="C179" s="3" t="s">
        <v>9</v>
      </c>
      <c r="D179" s="15">
        <f>0.85*4</f>
        <v>3.4</v>
      </c>
      <c r="E179" s="52"/>
      <c r="F179" s="39">
        <f t="shared" si="6"/>
        <v>0</v>
      </c>
    </row>
    <row r="180" spans="1:6" x14ac:dyDescent="0.25">
      <c r="A180" s="66">
        <v>143</v>
      </c>
      <c r="B180" s="2" t="s">
        <v>52</v>
      </c>
      <c r="C180" s="3" t="s">
        <v>11</v>
      </c>
      <c r="D180" s="15">
        <v>4</v>
      </c>
      <c r="E180" s="52"/>
      <c r="F180" s="39">
        <f t="shared" si="6"/>
        <v>0</v>
      </c>
    </row>
    <row r="181" spans="1:6" x14ac:dyDescent="0.25">
      <c r="A181" s="67"/>
      <c r="B181" s="27"/>
      <c r="C181" s="125" t="s">
        <v>93</v>
      </c>
      <c r="D181" s="125"/>
      <c r="E181" s="125"/>
      <c r="F181" s="48">
        <f>SUM(F166:F180)</f>
        <v>0</v>
      </c>
    </row>
    <row r="182" spans="1:6" x14ac:dyDescent="0.25">
      <c r="A182" s="127"/>
      <c r="B182" s="128"/>
      <c r="C182" s="128"/>
      <c r="D182" s="128"/>
      <c r="E182" s="128"/>
      <c r="F182" s="129"/>
    </row>
    <row r="183" spans="1:6" s="14" customFormat="1" ht="20.100000000000001" customHeight="1" x14ac:dyDescent="0.25">
      <c r="A183" s="46" t="s">
        <v>92</v>
      </c>
      <c r="B183" s="21" t="s">
        <v>115</v>
      </c>
      <c r="C183" s="12"/>
      <c r="D183" s="12"/>
      <c r="E183" s="12"/>
      <c r="F183" s="47"/>
    </row>
    <row r="184" spans="1:6" x14ac:dyDescent="0.25">
      <c r="A184" s="66">
        <v>144</v>
      </c>
      <c r="B184" s="2" t="s">
        <v>25</v>
      </c>
      <c r="C184" s="5" t="s">
        <v>26</v>
      </c>
      <c r="D184" s="15">
        <v>2</v>
      </c>
      <c r="E184" s="52"/>
      <c r="F184" s="49">
        <f>E184*D184</f>
        <v>0</v>
      </c>
    </row>
    <row r="185" spans="1:6" x14ac:dyDescent="0.25">
      <c r="A185" s="66">
        <v>145</v>
      </c>
      <c r="B185" s="2" t="s">
        <v>27</v>
      </c>
      <c r="C185" s="5" t="s">
        <v>26</v>
      </c>
      <c r="D185" s="15">
        <v>4</v>
      </c>
      <c r="E185" s="52"/>
      <c r="F185" s="49">
        <f t="shared" ref="F185:F192" si="7">E185*D185</f>
        <v>0</v>
      </c>
    </row>
    <row r="186" spans="1:6" x14ac:dyDescent="0.25">
      <c r="A186" s="66">
        <v>146</v>
      </c>
      <c r="B186" s="2" t="s">
        <v>96</v>
      </c>
      <c r="C186" s="5" t="s">
        <v>11</v>
      </c>
      <c r="D186" s="15">
        <v>24</v>
      </c>
      <c r="E186" s="52"/>
      <c r="F186" s="49">
        <f t="shared" si="7"/>
        <v>0</v>
      </c>
    </row>
    <row r="187" spans="1:6" x14ac:dyDescent="0.25">
      <c r="A187" s="66">
        <v>147</v>
      </c>
      <c r="B187" s="2" t="s">
        <v>61</v>
      </c>
      <c r="C187" s="5" t="s">
        <v>11</v>
      </c>
      <c r="D187" s="15">
        <v>12</v>
      </c>
      <c r="E187" s="52"/>
      <c r="F187" s="49">
        <f t="shared" si="7"/>
        <v>0</v>
      </c>
    </row>
    <row r="188" spans="1:6" x14ac:dyDescent="0.25">
      <c r="A188" s="66">
        <v>148</v>
      </c>
      <c r="B188" s="2" t="s">
        <v>56</v>
      </c>
      <c r="C188" s="5" t="s">
        <v>11</v>
      </c>
      <c r="D188" s="15">
        <f>D187</f>
        <v>12</v>
      </c>
      <c r="E188" s="52"/>
      <c r="F188" s="49">
        <f t="shared" si="7"/>
        <v>0</v>
      </c>
    </row>
    <row r="189" spans="1:6" x14ac:dyDescent="0.25">
      <c r="A189" s="66">
        <v>149</v>
      </c>
      <c r="B189" s="2" t="s">
        <v>28</v>
      </c>
      <c r="C189" s="5" t="s">
        <v>11</v>
      </c>
      <c r="D189" s="15">
        <f>(51.8+6.8)*1.05</f>
        <v>61.529999999999994</v>
      </c>
      <c r="E189" s="52"/>
      <c r="F189" s="49">
        <f t="shared" si="7"/>
        <v>0</v>
      </c>
    </row>
    <row r="190" spans="1:6" x14ac:dyDescent="0.25">
      <c r="A190" s="66">
        <v>150</v>
      </c>
      <c r="B190" s="2" t="s">
        <v>65</v>
      </c>
      <c r="C190" s="5" t="s">
        <v>11</v>
      </c>
      <c r="D190" s="15">
        <f>D189</f>
        <v>61.529999999999994</v>
      </c>
      <c r="E190" s="52"/>
      <c r="F190" s="49">
        <f t="shared" si="7"/>
        <v>0</v>
      </c>
    </row>
    <row r="191" spans="1:6" x14ac:dyDescent="0.25">
      <c r="A191" s="66">
        <v>151</v>
      </c>
      <c r="B191" s="2" t="s">
        <v>64</v>
      </c>
      <c r="C191" s="5" t="s">
        <v>11</v>
      </c>
      <c r="D191" s="15">
        <v>55</v>
      </c>
      <c r="E191" s="52"/>
      <c r="F191" s="49">
        <f t="shared" si="7"/>
        <v>0</v>
      </c>
    </row>
    <row r="192" spans="1:6" x14ac:dyDescent="0.25">
      <c r="A192" s="66">
        <v>152</v>
      </c>
      <c r="B192" s="2" t="s">
        <v>30</v>
      </c>
      <c r="C192" s="5" t="s">
        <v>31</v>
      </c>
      <c r="D192" s="15">
        <v>5</v>
      </c>
      <c r="E192" s="52"/>
      <c r="F192" s="49">
        <f t="shared" si="7"/>
        <v>0</v>
      </c>
    </row>
    <row r="193" spans="1:6" ht="15.75" thickBot="1" x14ac:dyDescent="0.3">
      <c r="A193" s="68"/>
      <c r="B193" s="50"/>
      <c r="C193" s="126" t="s">
        <v>94</v>
      </c>
      <c r="D193" s="126"/>
      <c r="E193" s="126"/>
      <c r="F193" s="51">
        <f>SUM(F184:F192)</f>
        <v>0</v>
      </c>
    </row>
    <row r="194" spans="1:6" ht="15.75" thickBot="1" x14ac:dyDescent="0.3">
      <c r="A194" s="69"/>
      <c r="B194" s="111" t="s">
        <v>116</v>
      </c>
      <c r="C194" s="112"/>
      <c r="D194" s="112"/>
      <c r="E194" s="113"/>
      <c r="F194" s="57">
        <f>F193+F181+F163</f>
        <v>0</v>
      </c>
    </row>
    <row r="195" spans="1:6" x14ac:dyDescent="0.25">
      <c r="A195" s="70"/>
      <c r="E195" s="4"/>
      <c r="F195" s="4"/>
    </row>
    <row r="196" spans="1:6" ht="45" customHeight="1" x14ac:dyDescent="0.25">
      <c r="A196" s="70"/>
      <c r="E196" s="4"/>
      <c r="F196" s="4"/>
    </row>
    <row r="197" spans="1:6" ht="15.75" thickBot="1" x14ac:dyDescent="0.3">
      <c r="A197" s="70"/>
      <c r="E197" s="4"/>
    </row>
    <row r="198" spans="1:6" x14ac:dyDescent="0.25">
      <c r="A198" s="71"/>
      <c r="B198" s="31" t="s">
        <v>95</v>
      </c>
      <c r="C198" s="108"/>
      <c r="D198" s="109"/>
      <c r="E198" s="110"/>
      <c r="F198" s="32">
        <f>F194+F146</f>
        <v>0</v>
      </c>
    </row>
    <row r="199" spans="1:6" x14ac:dyDescent="0.25">
      <c r="A199" s="72"/>
      <c r="B199" s="29" t="s">
        <v>37</v>
      </c>
      <c r="C199" s="122"/>
      <c r="D199" s="123"/>
      <c r="E199" s="124"/>
      <c r="F199" s="33">
        <f>F198*0.1</f>
        <v>0</v>
      </c>
    </row>
    <row r="200" spans="1:6" x14ac:dyDescent="0.25">
      <c r="A200" s="72"/>
      <c r="B200" s="29" t="s">
        <v>38</v>
      </c>
      <c r="C200" s="120"/>
      <c r="D200" s="106"/>
      <c r="E200" s="121"/>
      <c r="F200" s="33">
        <f>(F199+F198)*0.2</f>
        <v>0</v>
      </c>
    </row>
    <row r="201" spans="1:6" x14ac:dyDescent="0.25">
      <c r="A201" s="72"/>
      <c r="B201" s="30"/>
      <c r="C201" s="120"/>
      <c r="D201" s="106"/>
      <c r="E201" s="121"/>
      <c r="F201" s="33"/>
    </row>
    <row r="202" spans="1:6" ht="15.75" thickBot="1" x14ac:dyDescent="0.3">
      <c r="A202" s="73"/>
      <c r="B202" s="34" t="s">
        <v>82</v>
      </c>
      <c r="C202" s="117"/>
      <c r="D202" s="118"/>
      <c r="E202" s="119"/>
      <c r="F202" s="35">
        <f>SUM(F198:F200)</f>
        <v>0</v>
      </c>
    </row>
    <row r="203" spans="1:6" x14ac:dyDescent="0.25">
      <c r="A203"/>
      <c r="D203"/>
    </row>
    <row r="204" spans="1:6" x14ac:dyDescent="0.25">
      <c r="A204"/>
      <c r="D204"/>
    </row>
    <row r="205" spans="1:6" x14ac:dyDescent="0.25">
      <c r="A205"/>
      <c r="D205"/>
    </row>
    <row r="206" spans="1:6" x14ac:dyDescent="0.25">
      <c r="A206"/>
      <c r="D206"/>
    </row>
    <row r="207" spans="1:6" x14ac:dyDescent="0.25">
      <c r="A207"/>
      <c r="D207"/>
    </row>
    <row r="208" spans="1:6" x14ac:dyDescent="0.25">
      <c r="A208"/>
      <c r="D208"/>
    </row>
    <row r="209" spans="1:4" x14ac:dyDescent="0.25">
      <c r="A209"/>
      <c r="D209"/>
    </row>
    <row r="210" spans="1:4" x14ac:dyDescent="0.25">
      <c r="A210"/>
      <c r="D210"/>
    </row>
    <row r="211" spans="1:4" x14ac:dyDescent="0.25">
      <c r="A211"/>
      <c r="D211"/>
    </row>
    <row r="212" spans="1:4" x14ac:dyDescent="0.25">
      <c r="A212"/>
      <c r="D212"/>
    </row>
    <row r="213" spans="1:4" x14ac:dyDescent="0.25">
      <c r="A213"/>
      <c r="D213"/>
    </row>
  </sheetData>
  <mergeCells count="36">
    <mergeCell ref="C198:E198"/>
    <mergeCell ref="B194:E194"/>
    <mergeCell ref="B146:E146"/>
    <mergeCell ref="C202:E202"/>
    <mergeCell ref="C201:E201"/>
    <mergeCell ref="C199:E199"/>
    <mergeCell ref="C200:E200"/>
    <mergeCell ref="C163:E163"/>
    <mergeCell ref="C181:E181"/>
    <mergeCell ref="C193:E193"/>
    <mergeCell ref="A182:F182"/>
    <mergeCell ref="A164:F164"/>
    <mergeCell ref="A147:F147"/>
    <mergeCell ref="C145:E145"/>
    <mergeCell ref="C110:E110"/>
    <mergeCell ref="A41:F41"/>
    <mergeCell ref="A24:F24"/>
    <mergeCell ref="A58:F58"/>
    <mergeCell ref="A71:F71"/>
    <mergeCell ref="A85:F85"/>
    <mergeCell ref="C84:E84"/>
    <mergeCell ref="C70:E70"/>
    <mergeCell ref="C23:E23"/>
    <mergeCell ref="C40:E40"/>
    <mergeCell ref="C57:E57"/>
    <mergeCell ref="A126:F126"/>
    <mergeCell ref="A111:F111"/>
    <mergeCell ref="C125:E125"/>
    <mergeCell ref="A1:F1"/>
    <mergeCell ref="A2:F2"/>
    <mergeCell ref="A3:F3"/>
    <mergeCell ref="A6:A7"/>
    <mergeCell ref="B6:B7"/>
    <mergeCell ref="C6:C7"/>
    <mergeCell ref="D6:F6"/>
    <mergeCell ref="A5:F5"/>
  </mergeCells>
  <pageMargins left="0.70866141732283472" right="0.70866141732283472" top="0.98425196850393704" bottom="0.98425196850393704" header="0.31496062992125984" footer="0.31496062992125984"/>
  <pageSetup paperSize="9" scale="7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2019-06-18T06:17:01Z</dcterms:modified>
</cp:coreProperties>
</file>